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933" lockStructure="1"/>
  <bookViews>
    <workbookView xWindow="480" yWindow="240" windowWidth="18195" windowHeight="10425"/>
  </bookViews>
  <sheets>
    <sheet name="Arrangement B" sheetId="1" r:id="rId1"/>
    <sheet name="Arrangement C" sheetId="10" r:id="rId2"/>
    <sheet name="B_Calculations" sheetId="12" state="hidden" r:id="rId3"/>
    <sheet name="C_Calculations" sheetId="13" state="hidden" r:id="rId4"/>
    <sheet name="Data" sheetId="2" state="hidden" r:id="rId5"/>
    <sheet name="MCCB_B_800x1" sheetId="8" state="hidden" r:id="rId6"/>
    <sheet name="MCCB_B_800x2" sheetId="11" state="hidden" r:id="rId7"/>
    <sheet name="MCCB_B_1250A" sheetId="9" state="hidden" r:id="rId8"/>
    <sheet name="MCCB_B_1600A" sheetId="5" state="hidden" r:id="rId9"/>
    <sheet name="MCCB C" sheetId="6" state="hidden" r:id="rId10"/>
    <sheet name="Sheet1" sheetId="14" r:id="rId11"/>
  </sheets>
  <definedNames>
    <definedName name="MCCB_B_1250A_1000kVA">MCCB_B_1250A!$B$28:$V$38</definedName>
    <definedName name="MCCB_B_1250A_300kVA">MCCB_B_1250A!$B$5:$V$6</definedName>
    <definedName name="MCCB_B_1250A_315kVA">MCCB_B_1250A!$B$7:$V$8</definedName>
    <definedName name="MCCB_B_1250A_500kVA">MCCB_B_1250A!$B$9:$V$10</definedName>
    <definedName name="MCCB_B_1250A_750kVA">MCCB_B_1250A!$B$11:$V$18</definedName>
    <definedName name="MCCB_B_1250A_800kVA">MCCB_B_1250A!$B$19:$V$27</definedName>
    <definedName name="MCCB_B_1600A_1000kVA">MCCB_B_1600A!$B$15:$V$23</definedName>
    <definedName name="MCCB_B_1600A_300kVA">MCCB_B_1600A!$B$5:$V$6</definedName>
    <definedName name="MCCB_B_1600A_315kVA">MCCB_B_1600A!$B$7:$V$8</definedName>
    <definedName name="MCCB_B_1600A_500kVA">MCCB_B_1600A!$B$9:$V$10</definedName>
    <definedName name="MCCB_B_1600A_750kVA">MCCB_B_1600A!$B$11:$V$12</definedName>
    <definedName name="MCCB_B_1600A_800kVA">MCCB_B_1600A!$B$13:$V$14</definedName>
    <definedName name="MCCB_B_800Ax1_1000kVA">MCCB_B_800x1!$B$45:$V$55</definedName>
    <definedName name="MCCB_B_800Ax1_300kVA">MCCB_B_800x1!$B$4:$V$8</definedName>
    <definedName name="MCCB_B_800Ax1_315kVA">MCCB_B_800x1!$B$9:$V$13</definedName>
    <definedName name="MCCB_B_800Ax1_500kVA">MCCB_B_800x1!$B$14:$V$22</definedName>
    <definedName name="MCCB_B_800Ax1_750kVA">MCCB_B_800x1!$B$23:$V$33</definedName>
    <definedName name="MCCB_B_800Ax1_800kVA">MCCB_B_800x1!$B$34:$V$44</definedName>
    <definedName name="MCCB_B_800Ax2_1000kVA">MCCB_B_800x2!$B$45:$V$55</definedName>
    <definedName name="MCCB_B_800Ax2_300kVA">MCCB_B_800x2!$B$4:$V$8</definedName>
    <definedName name="MCCB_B_800Ax2_315kVA">MCCB_B_800x2!$B$9:$V$13</definedName>
    <definedName name="MCCB_B_800Ax2_500kVA">MCCB_B_800x2!$B$14:$V$22</definedName>
    <definedName name="MCCB_B_800Ax2_750kVA">MCCB_B_800x2!$B$23:$V$33</definedName>
    <definedName name="MCCB_B_800Ax2_800kVA">MCCB_B_800x2!$B$34:$V$44</definedName>
    <definedName name="MCCB_C_1000kVA">'MCCB C'!$B$40:$L$48</definedName>
    <definedName name="MCCB_C_300kVA">'MCCB C'!$B$4:$L$8</definedName>
    <definedName name="MCCB_C_315kVA">'MCCB C'!$B$9:$L$13</definedName>
    <definedName name="MCCB_C_500kVA">'MCCB C'!$B$14:$L$22</definedName>
    <definedName name="MCCB_C_750kVA">'MCCB C'!$B$23:$L$30</definedName>
    <definedName name="MCCB_C_800kVA">'MCCB C'!$B$31:$L$39</definedName>
  </definedNames>
  <calcPr calcId="145621"/>
</workbook>
</file>

<file path=xl/calcChain.xml><?xml version="1.0" encoding="utf-8"?>
<calcChain xmlns="http://schemas.openxmlformats.org/spreadsheetml/2006/main">
  <c r="AA38" i="13" l="1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56" i="13"/>
  <c r="AA57" i="13"/>
  <c r="AA58" i="13"/>
  <c r="AA59" i="13"/>
  <c r="AA60" i="13"/>
  <c r="AA61" i="13"/>
  <c r="AA62" i="13"/>
  <c r="AA63" i="13"/>
  <c r="AA64" i="13"/>
  <c r="AA65" i="13"/>
  <c r="AA66" i="13"/>
  <c r="AA67" i="13"/>
  <c r="AA68" i="13"/>
  <c r="AA69" i="13"/>
  <c r="AA70" i="13"/>
  <c r="AA71" i="13"/>
  <c r="AA72" i="13"/>
  <c r="AA73" i="13"/>
  <c r="AA74" i="13"/>
  <c r="AA75" i="13"/>
  <c r="AA76" i="13"/>
  <c r="AA77" i="13"/>
  <c r="AA78" i="13"/>
  <c r="AA79" i="13"/>
  <c r="AA80" i="13"/>
  <c r="AA81" i="13"/>
  <c r="AA82" i="13"/>
  <c r="AA83" i="13"/>
  <c r="AA84" i="13"/>
  <c r="AA85" i="13"/>
  <c r="AA86" i="13"/>
  <c r="AA87" i="13"/>
  <c r="AA88" i="13"/>
  <c r="AA89" i="13"/>
  <c r="AA90" i="13"/>
  <c r="AA91" i="13"/>
  <c r="AA92" i="13"/>
  <c r="AA93" i="13"/>
  <c r="AA94" i="13"/>
  <c r="AA95" i="13"/>
  <c r="AA96" i="13"/>
  <c r="AA97" i="13"/>
  <c r="AA98" i="13"/>
  <c r="AA99" i="13"/>
  <c r="AA100" i="13"/>
  <c r="AA101" i="13"/>
  <c r="AA102" i="13"/>
  <c r="AA103" i="13"/>
  <c r="AA104" i="13"/>
  <c r="AA105" i="13"/>
  <c r="AA106" i="13"/>
  <c r="AA107" i="13"/>
  <c r="AA108" i="13"/>
  <c r="AA109" i="13"/>
  <c r="AA110" i="13"/>
  <c r="AA111" i="13"/>
  <c r="AA112" i="13"/>
  <c r="AA113" i="13"/>
  <c r="AA114" i="13"/>
  <c r="AA115" i="13"/>
  <c r="AA116" i="13"/>
  <c r="AA117" i="13"/>
  <c r="AA118" i="13"/>
  <c r="AA119" i="13"/>
  <c r="AA120" i="13"/>
  <c r="AA121" i="13"/>
  <c r="AA122" i="13"/>
  <c r="AA123" i="13"/>
  <c r="AA124" i="13"/>
  <c r="AA125" i="13"/>
  <c r="AA126" i="13"/>
  <c r="AA127" i="13"/>
  <c r="AA128" i="13"/>
  <c r="AA129" i="13"/>
  <c r="AA130" i="13"/>
  <c r="AA131" i="13"/>
  <c r="AA132" i="13"/>
  <c r="AA133" i="13"/>
  <c r="AA134" i="13"/>
  <c r="AA135" i="13"/>
  <c r="AA136" i="13"/>
  <c r="AA137" i="13"/>
  <c r="AA138" i="13"/>
  <c r="AA139" i="13"/>
  <c r="AA140" i="13"/>
  <c r="AA141" i="13"/>
  <c r="AA142" i="13"/>
  <c r="AA143" i="13"/>
  <c r="AA144" i="13"/>
  <c r="AA145" i="13"/>
  <c r="AA146" i="13"/>
  <c r="AA147" i="13"/>
  <c r="AA148" i="13"/>
  <c r="AA149" i="13"/>
  <c r="AA150" i="13"/>
  <c r="AA151" i="13"/>
  <c r="AA152" i="13"/>
  <c r="AA153" i="13"/>
  <c r="AA154" i="13"/>
  <c r="AA155" i="13"/>
  <c r="AA156" i="13"/>
  <c r="AA157" i="13"/>
  <c r="AA158" i="13"/>
  <c r="AA159" i="13"/>
  <c r="AA160" i="13"/>
  <c r="AA161" i="13"/>
  <c r="AA162" i="13"/>
  <c r="AA163" i="13"/>
  <c r="AA164" i="13"/>
  <c r="AA165" i="13"/>
  <c r="AA166" i="13"/>
  <c r="AA167" i="13"/>
  <c r="AA168" i="13"/>
  <c r="AA169" i="13"/>
  <c r="AA170" i="13"/>
  <c r="AA171" i="13"/>
  <c r="AA172" i="13"/>
  <c r="AA173" i="13"/>
  <c r="AA174" i="13"/>
  <c r="AA175" i="13"/>
  <c r="AA176" i="13"/>
  <c r="AA177" i="13"/>
  <c r="AA178" i="13"/>
  <c r="AA179" i="13"/>
  <c r="AA180" i="13"/>
  <c r="AA181" i="13"/>
  <c r="AA182" i="13"/>
  <c r="AA183" i="13"/>
  <c r="AA184" i="13"/>
  <c r="AA185" i="13"/>
  <c r="AA186" i="13"/>
  <c r="AA187" i="13"/>
  <c r="AA188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69" i="13"/>
  <c r="Z70" i="13"/>
  <c r="Z71" i="13"/>
  <c r="Z72" i="13"/>
  <c r="Z73" i="13"/>
  <c r="Z74" i="13"/>
  <c r="Z75" i="13"/>
  <c r="Z76" i="13"/>
  <c r="Z77" i="13"/>
  <c r="Z78" i="13"/>
  <c r="Z79" i="13"/>
  <c r="Z80" i="13"/>
  <c r="Z81" i="13"/>
  <c r="Z82" i="13"/>
  <c r="Z83" i="13"/>
  <c r="Z84" i="13"/>
  <c r="Z85" i="13"/>
  <c r="Z86" i="13"/>
  <c r="Z87" i="13"/>
  <c r="Z88" i="13"/>
  <c r="Z89" i="13"/>
  <c r="Z90" i="13"/>
  <c r="Z91" i="13"/>
  <c r="Z92" i="13"/>
  <c r="Z93" i="13"/>
  <c r="Z94" i="13"/>
  <c r="Z95" i="13"/>
  <c r="Z96" i="13"/>
  <c r="Z97" i="13"/>
  <c r="Z98" i="13"/>
  <c r="Z99" i="13"/>
  <c r="Z100" i="13"/>
  <c r="Z101" i="13"/>
  <c r="Z102" i="13"/>
  <c r="Z103" i="13"/>
  <c r="Z104" i="13"/>
  <c r="Z105" i="13"/>
  <c r="Z106" i="13"/>
  <c r="Z107" i="13"/>
  <c r="Z108" i="13"/>
  <c r="Z109" i="13"/>
  <c r="Z110" i="13"/>
  <c r="Z111" i="13"/>
  <c r="Z112" i="13"/>
  <c r="Z113" i="13"/>
  <c r="Z114" i="13"/>
  <c r="Z115" i="13"/>
  <c r="Z116" i="13"/>
  <c r="Z117" i="13"/>
  <c r="Z118" i="13"/>
  <c r="Z119" i="13"/>
  <c r="Z120" i="13"/>
  <c r="Z121" i="13"/>
  <c r="Z122" i="13"/>
  <c r="Z123" i="13"/>
  <c r="Z124" i="13"/>
  <c r="Z125" i="13"/>
  <c r="Z126" i="13"/>
  <c r="Z127" i="13"/>
  <c r="Z128" i="13"/>
  <c r="Z129" i="13"/>
  <c r="Z130" i="13"/>
  <c r="Z131" i="13"/>
  <c r="Z132" i="13"/>
  <c r="Z133" i="13"/>
  <c r="Z134" i="13"/>
  <c r="Z135" i="13"/>
  <c r="Z136" i="13"/>
  <c r="Z137" i="13"/>
  <c r="Z138" i="13"/>
  <c r="Z139" i="13"/>
  <c r="Z140" i="13"/>
  <c r="Z141" i="13"/>
  <c r="Z142" i="13"/>
  <c r="Z143" i="13"/>
  <c r="Z144" i="13"/>
  <c r="Z145" i="13"/>
  <c r="Z146" i="13"/>
  <c r="Z147" i="13"/>
  <c r="Z148" i="13"/>
  <c r="Z149" i="13"/>
  <c r="Z150" i="13"/>
  <c r="Z151" i="13"/>
  <c r="Z152" i="13"/>
  <c r="Z153" i="13"/>
  <c r="Z154" i="13"/>
  <c r="Z155" i="13"/>
  <c r="Z156" i="13"/>
  <c r="Z157" i="13"/>
  <c r="Z158" i="13"/>
  <c r="Z159" i="13"/>
  <c r="Z160" i="13"/>
  <c r="Z161" i="13"/>
  <c r="Z162" i="13"/>
  <c r="Z163" i="13"/>
  <c r="Z164" i="13"/>
  <c r="Z165" i="13"/>
  <c r="Z166" i="13"/>
  <c r="Z167" i="13"/>
  <c r="Z168" i="13"/>
  <c r="Z169" i="13"/>
  <c r="Z170" i="13"/>
  <c r="Z171" i="13"/>
  <c r="Z172" i="13"/>
  <c r="Z173" i="13"/>
  <c r="Z174" i="13"/>
  <c r="Z175" i="13"/>
  <c r="Z176" i="13"/>
  <c r="Z177" i="13"/>
  <c r="Z178" i="13"/>
  <c r="Z179" i="13"/>
  <c r="Z180" i="13"/>
  <c r="Z181" i="13"/>
  <c r="Z182" i="13"/>
  <c r="Z183" i="13"/>
  <c r="Z184" i="13"/>
  <c r="Z185" i="13"/>
  <c r="Z186" i="13"/>
  <c r="Z187" i="13"/>
  <c r="Z188" i="13"/>
  <c r="AA37" i="13"/>
  <c r="Z37" i="13"/>
  <c r="Y37" i="13"/>
  <c r="X37" i="13"/>
  <c r="AR206" i="12"/>
  <c r="AR207" i="12"/>
  <c r="AR208" i="12"/>
  <c r="AR209" i="12"/>
  <c r="AR210" i="12"/>
  <c r="AR211" i="12"/>
  <c r="AR212" i="12"/>
  <c r="AR213" i="12"/>
  <c r="AR214" i="12"/>
  <c r="AR215" i="12"/>
  <c r="AR216" i="12"/>
  <c r="AR217" i="12"/>
  <c r="AR218" i="12"/>
  <c r="AR219" i="12"/>
  <c r="AR220" i="12"/>
  <c r="AR221" i="12"/>
  <c r="AR222" i="12"/>
  <c r="AR223" i="12"/>
  <c r="AR224" i="12"/>
  <c r="AR225" i="12"/>
  <c r="AR226" i="12"/>
  <c r="AR227" i="12"/>
  <c r="AR228" i="12"/>
  <c r="AR229" i="12"/>
  <c r="AR230" i="12"/>
  <c r="AR231" i="12"/>
  <c r="AR232" i="12"/>
  <c r="AR233" i="12"/>
  <c r="AR234" i="12"/>
  <c r="AR235" i="12"/>
  <c r="AR236" i="12"/>
  <c r="AR237" i="12"/>
  <c r="AR238" i="12"/>
  <c r="AR239" i="12"/>
  <c r="AR240" i="12"/>
  <c r="AR241" i="12"/>
  <c r="AR242" i="12"/>
  <c r="AR243" i="12"/>
  <c r="AR244" i="12"/>
  <c r="AR245" i="12"/>
  <c r="AR246" i="12"/>
  <c r="AR247" i="12"/>
  <c r="AR248" i="12"/>
  <c r="AR249" i="12"/>
  <c r="AR250" i="12"/>
  <c r="AR251" i="12"/>
  <c r="AR252" i="12"/>
  <c r="AR253" i="12"/>
  <c r="AR254" i="12"/>
  <c r="AR255" i="12"/>
  <c r="AR256" i="12"/>
  <c r="AR257" i="12"/>
  <c r="AR258" i="12"/>
  <c r="AR259" i="12"/>
  <c r="AR260" i="12"/>
  <c r="AR261" i="12"/>
  <c r="AR262" i="12"/>
  <c r="AR263" i="12"/>
  <c r="AR264" i="12"/>
  <c r="AR265" i="12"/>
  <c r="AR266" i="12"/>
  <c r="AR267" i="12"/>
  <c r="AR268" i="12"/>
  <c r="AR269" i="12"/>
  <c r="AR270" i="12"/>
  <c r="AR271" i="12"/>
  <c r="AR272" i="12"/>
  <c r="AR273" i="12"/>
  <c r="AR274" i="12"/>
  <c r="AR275" i="12"/>
  <c r="AR276" i="12"/>
  <c r="AR277" i="12"/>
  <c r="AR278" i="12"/>
  <c r="AR279" i="12"/>
  <c r="AR280" i="12"/>
  <c r="AR281" i="12"/>
  <c r="AR282" i="12"/>
  <c r="AR283" i="12"/>
  <c r="AR284" i="12"/>
  <c r="AR285" i="12"/>
  <c r="AR286" i="12"/>
  <c r="AR287" i="12"/>
  <c r="AR288" i="12"/>
  <c r="AR289" i="12"/>
  <c r="AR290" i="12"/>
  <c r="AR291" i="12"/>
  <c r="AR292" i="12"/>
  <c r="AR293" i="12"/>
  <c r="AR294" i="12"/>
  <c r="AR295" i="12"/>
  <c r="AR296" i="12"/>
  <c r="AR297" i="12"/>
  <c r="AR298" i="12"/>
  <c r="AR299" i="12"/>
  <c r="AR300" i="12"/>
  <c r="AR301" i="12"/>
  <c r="AR302" i="12"/>
  <c r="AR303" i="12"/>
  <c r="AR304" i="12"/>
  <c r="AR305" i="12"/>
  <c r="AR306" i="12"/>
  <c r="AR307" i="12"/>
  <c r="AR308" i="12"/>
  <c r="AR309" i="12"/>
  <c r="AR310" i="12"/>
  <c r="AR311" i="12"/>
  <c r="AR312" i="12"/>
  <c r="AR313" i="12"/>
  <c r="AR314" i="12"/>
  <c r="AR315" i="12"/>
  <c r="AR316" i="12"/>
  <c r="AR317" i="12"/>
  <c r="AR318" i="12"/>
  <c r="AR319" i="12"/>
  <c r="AR320" i="12"/>
  <c r="AR321" i="12"/>
  <c r="AR322" i="12"/>
  <c r="AR323" i="12"/>
  <c r="AR324" i="12"/>
  <c r="AR325" i="12"/>
  <c r="AR326" i="12"/>
  <c r="AR327" i="12"/>
  <c r="AR328" i="12"/>
  <c r="AR329" i="12"/>
  <c r="AR330" i="12"/>
  <c r="AR331" i="12"/>
  <c r="AR332" i="12"/>
  <c r="AR333" i="12"/>
  <c r="AR334" i="12"/>
  <c r="AR335" i="12"/>
  <c r="AR336" i="12"/>
  <c r="AR337" i="12"/>
  <c r="AR338" i="12"/>
  <c r="AR339" i="12"/>
  <c r="AR340" i="12"/>
  <c r="AR341" i="12"/>
  <c r="AR342" i="12"/>
  <c r="AR343" i="12"/>
  <c r="AR344" i="12"/>
  <c r="AR345" i="12"/>
  <c r="AR346" i="12"/>
  <c r="AR347" i="12"/>
  <c r="AR348" i="12"/>
  <c r="AR349" i="12"/>
  <c r="AR350" i="12"/>
  <c r="AR351" i="12"/>
  <c r="AR352" i="12"/>
  <c r="AR353" i="12"/>
  <c r="AR354" i="12"/>
  <c r="AR355" i="12"/>
  <c r="AR356" i="12"/>
  <c r="AR205" i="12"/>
  <c r="AQ205" i="12"/>
  <c r="AP206" i="12"/>
  <c r="AP207" i="12"/>
  <c r="AP208" i="12"/>
  <c r="AP209" i="12"/>
  <c r="AP210" i="12"/>
  <c r="AP211" i="12"/>
  <c r="AP212" i="12"/>
  <c r="AP213" i="12"/>
  <c r="AP214" i="12"/>
  <c r="AP215" i="12"/>
  <c r="AP216" i="12"/>
  <c r="AP217" i="12"/>
  <c r="AP218" i="12"/>
  <c r="AP219" i="12"/>
  <c r="AP220" i="12"/>
  <c r="AP221" i="12"/>
  <c r="AP222" i="12"/>
  <c r="AP223" i="12"/>
  <c r="AP224" i="12"/>
  <c r="AP225" i="12"/>
  <c r="AP226" i="12"/>
  <c r="AP227" i="12"/>
  <c r="AP228" i="12"/>
  <c r="AP229" i="12"/>
  <c r="AP230" i="12"/>
  <c r="AP231" i="12"/>
  <c r="AP232" i="12"/>
  <c r="AP233" i="12"/>
  <c r="AP234" i="12"/>
  <c r="AP235" i="12"/>
  <c r="AP236" i="12"/>
  <c r="AP237" i="12"/>
  <c r="AP238" i="12"/>
  <c r="AP239" i="12"/>
  <c r="AP240" i="12"/>
  <c r="AP241" i="12"/>
  <c r="AP242" i="12"/>
  <c r="AP243" i="12"/>
  <c r="AP244" i="12"/>
  <c r="AP245" i="12"/>
  <c r="AP246" i="12"/>
  <c r="AP247" i="12"/>
  <c r="AP248" i="12"/>
  <c r="AP249" i="12"/>
  <c r="AP250" i="12"/>
  <c r="AP251" i="12"/>
  <c r="AP252" i="12"/>
  <c r="AP253" i="12"/>
  <c r="AP254" i="12"/>
  <c r="AP255" i="12"/>
  <c r="AP256" i="12"/>
  <c r="AP257" i="12"/>
  <c r="AP258" i="12"/>
  <c r="AP259" i="12"/>
  <c r="AP260" i="12"/>
  <c r="AP261" i="12"/>
  <c r="AP262" i="12"/>
  <c r="AP263" i="12"/>
  <c r="AP264" i="12"/>
  <c r="AP265" i="12"/>
  <c r="AP266" i="12"/>
  <c r="AP267" i="12"/>
  <c r="AP268" i="12"/>
  <c r="AP269" i="12"/>
  <c r="AP270" i="12"/>
  <c r="AP271" i="12"/>
  <c r="AP272" i="12"/>
  <c r="AP273" i="12"/>
  <c r="AP274" i="12"/>
  <c r="AP275" i="12"/>
  <c r="AP276" i="12"/>
  <c r="AP277" i="12"/>
  <c r="AP278" i="12"/>
  <c r="AP279" i="12"/>
  <c r="AP280" i="12"/>
  <c r="AP281" i="12"/>
  <c r="AP282" i="12"/>
  <c r="AP283" i="12"/>
  <c r="AP284" i="12"/>
  <c r="AP285" i="12"/>
  <c r="AP286" i="12"/>
  <c r="AP287" i="12"/>
  <c r="AP288" i="12"/>
  <c r="AP289" i="12"/>
  <c r="AP290" i="12"/>
  <c r="AP291" i="12"/>
  <c r="AP292" i="12"/>
  <c r="AP293" i="12"/>
  <c r="AP294" i="12"/>
  <c r="AP295" i="12"/>
  <c r="AP296" i="12"/>
  <c r="AP297" i="12"/>
  <c r="AP298" i="12"/>
  <c r="AP299" i="12"/>
  <c r="AP300" i="12"/>
  <c r="AP301" i="12"/>
  <c r="AP302" i="12"/>
  <c r="AP303" i="12"/>
  <c r="AP304" i="12"/>
  <c r="AP305" i="12"/>
  <c r="AP306" i="12"/>
  <c r="AP307" i="12"/>
  <c r="AP308" i="12"/>
  <c r="AP309" i="12"/>
  <c r="AP310" i="12"/>
  <c r="AP311" i="12"/>
  <c r="AP312" i="12"/>
  <c r="AP313" i="12"/>
  <c r="AP314" i="12"/>
  <c r="AP315" i="12"/>
  <c r="AP316" i="12"/>
  <c r="AP317" i="12"/>
  <c r="AP318" i="12"/>
  <c r="AP319" i="12"/>
  <c r="AP320" i="12"/>
  <c r="AP321" i="12"/>
  <c r="AP322" i="12"/>
  <c r="AP323" i="12"/>
  <c r="AP324" i="12"/>
  <c r="AP325" i="12"/>
  <c r="AP326" i="12"/>
  <c r="AP327" i="12"/>
  <c r="AP328" i="12"/>
  <c r="AP329" i="12"/>
  <c r="AP330" i="12"/>
  <c r="AP331" i="12"/>
  <c r="AP332" i="12"/>
  <c r="AP333" i="12"/>
  <c r="AP334" i="12"/>
  <c r="AP335" i="12"/>
  <c r="AP336" i="12"/>
  <c r="AP337" i="12"/>
  <c r="AP338" i="12"/>
  <c r="AP339" i="12"/>
  <c r="AP340" i="12"/>
  <c r="AP341" i="12"/>
  <c r="AP342" i="12"/>
  <c r="AP343" i="12"/>
  <c r="AP344" i="12"/>
  <c r="AP345" i="12"/>
  <c r="AP346" i="12"/>
  <c r="AP347" i="12"/>
  <c r="AP348" i="12"/>
  <c r="AP349" i="12"/>
  <c r="AP350" i="12"/>
  <c r="AP351" i="12"/>
  <c r="AP352" i="12"/>
  <c r="AP353" i="12"/>
  <c r="AP354" i="12"/>
  <c r="AP355" i="12"/>
  <c r="AP356" i="12"/>
  <c r="AP205" i="12"/>
  <c r="AO205" i="12"/>
  <c r="AR47" i="12" l="1"/>
  <c r="AR48" i="12"/>
  <c r="AR49" i="12"/>
  <c r="AR50" i="12"/>
  <c r="AR51" i="12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R75" i="12"/>
  <c r="AR76" i="12"/>
  <c r="AR77" i="12"/>
  <c r="AR78" i="12"/>
  <c r="AR79" i="12"/>
  <c r="AR80" i="12"/>
  <c r="AR81" i="12"/>
  <c r="AR82" i="12"/>
  <c r="AR83" i="12"/>
  <c r="AR84" i="12"/>
  <c r="AR85" i="12"/>
  <c r="AR86" i="12"/>
  <c r="AR87" i="12"/>
  <c r="AR88" i="12"/>
  <c r="AR89" i="12"/>
  <c r="AR90" i="12"/>
  <c r="AR91" i="12"/>
  <c r="AR92" i="12"/>
  <c r="AR93" i="12"/>
  <c r="AR94" i="12"/>
  <c r="AR95" i="12"/>
  <c r="AR96" i="12"/>
  <c r="AR97" i="12"/>
  <c r="AR98" i="12"/>
  <c r="AR99" i="12"/>
  <c r="AR100" i="12"/>
  <c r="AR101" i="12"/>
  <c r="AR102" i="12"/>
  <c r="AR103" i="12"/>
  <c r="AR104" i="12"/>
  <c r="AR105" i="12"/>
  <c r="AR106" i="12"/>
  <c r="AR107" i="12"/>
  <c r="AR108" i="12"/>
  <c r="AR109" i="12"/>
  <c r="AR110" i="12"/>
  <c r="AR111" i="12"/>
  <c r="AR112" i="12"/>
  <c r="AR113" i="12"/>
  <c r="AR114" i="12"/>
  <c r="AR115" i="12"/>
  <c r="AR116" i="12"/>
  <c r="AR117" i="12"/>
  <c r="AR118" i="12"/>
  <c r="AR119" i="12"/>
  <c r="AR120" i="12"/>
  <c r="AR121" i="12"/>
  <c r="AR122" i="12"/>
  <c r="AR123" i="12"/>
  <c r="AR124" i="12"/>
  <c r="AR125" i="12"/>
  <c r="AR126" i="12"/>
  <c r="AR127" i="12"/>
  <c r="AR128" i="12"/>
  <c r="AR129" i="12"/>
  <c r="AR130" i="12"/>
  <c r="AR131" i="12"/>
  <c r="AR132" i="12"/>
  <c r="AR133" i="12"/>
  <c r="AR134" i="12"/>
  <c r="AR135" i="12"/>
  <c r="AR136" i="12"/>
  <c r="AR137" i="12"/>
  <c r="AR138" i="12"/>
  <c r="AR139" i="12"/>
  <c r="AR140" i="12"/>
  <c r="AR141" i="12"/>
  <c r="AR142" i="12"/>
  <c r="AR143" i="12"/>
  <c r="AR144" i="12"/>
  <c r="AR145" i="12"/>
  <c r="AR146" i="12"/>
  <c r="AR147" i="12"/>
  <c r="AR148" i="12"/>
  <c r="AR149" i="12"/>
  <c r="AR150" i="12"/>
  <c r="AR151" i="12"/>
  <c r="AR152" i="12"/>
  <c r="AR153" i="12"/>
  <c r="AR154" i="12"/>
  <c r="AR155" i="12"/>
  <c r="AR156" i="12"/>
  <c r="AR157" i="12"/>
  <c r="AR158" i="12"/>
  <c r="AR159" i="12"/>
  <c r="AR160" i="12"/>
  <c r="AR161" i="12"/>
  <c r="AR162" i="12"/>
  <c r="AR163" i="12"/>
  <c r="AR164" i="12"/>
  <c r="AR165" i="12"/>
  <c r="AR166" i="12"/>
  <c r="AR167" i="12"/>
  <c r="AR168" i="12"/>
  <c r="AR169" i="12"/>
  <c r="AR170" i="12"/>
  <c r="AR171" i="12"/>
  <c r="AR172" i="12"/>
  <c r="AR173" i="12"/>
  <c r="AR174" i="12"/>
  <c r="AR175" i="12"/>
  <c r="AR176" i="12"/>
  <c r="AR177" i="12"/>
  <c r="AR178" i="12"/>
  <c r="AR179" i="12"/>
  <c r="AR180" i="12"/>
  <c r="AR181" i="12"/>
  <c r="AR182" i="12"/>
  <c r="AR183" i="12"/>
  <c r="AR184" i="12"/>
  <c r="AR185" i="12"/>
  <c r="AR186" i="12"/>
  <c r="AR187" i="12"/>
  <c r="AR188" i="12"/>
  <c r="AR189" i="12"/>
  <c r="AR190" i="12"/>
  <c r="AR191" i="12"/>
  <c r="AR192" i="12"/>
  <c r="AR193" i="12"/>
  <c r="AR194" i="12"/>
  <c r="AR195" i="12"/>
  <c r="AR196" i="12"/>
  <c r="AR197" i="12"/>
  <c r="AR46" i="12"/>
  <c r="AQ47" i="12"/>
  <c r="AQ48" i="12"/>
  <c r="AQ49" i="12"/>
  <c r="AQ50" i="12"/>
  <c r="AQ51" i="12"/>
  <c r="AQ52" i="12"/>
  <c r="AQ53" i="12"/>
  <c r="AQ54" i="12"/>
  <c r="AQ55" i="12"/>
  <c r="AQ56" i="12"/>
  <c r="AQ57" i="12"/>
  <c r="AQ58" i="12"/>
  <c r="AQ59" i="12"/>
  <c r="AQ60" i="12"/>
  <c r="AQ61" i="12"/>
  <c r="AQ62" i="12"/>
  <c r="AQ63" i="12"/>
  <c r="AQ64" i="12"/>
  <c r="AQ65" i="12"/>
  <c r="AQ66" i="12"/>
  <c r="AQ67" i="12"/>
  <c r="AQ68" i="12"/>
  <c r="AQ69" i="12"/>
  <c r="AQ70" i="12"/>
  <c r="AQ71" i="12"/>
  <c r="AQ72" i="12"/>
  <c r="AQ73" i="12"/>
  <c r="AQ74" i="12"/>
  <c r="AQ75" i="12"/>
  <c r="AQ76" i="12"/>
  <c r="AQ77" i="12"/>
  <c r="AQ78" i="12"/>
  <c r="AQ79" i="12"/>
  <c r="AQ80" i="12"/>
  <c r="AQ81" i="12"/>
  <c r="AQ82" i="12"/>
  <c r="AQ83" i="12"/>
  <c r="AQ84" i="12"/>
  <c r="AQ85" i="12"/>
  <c r="AQ86" i="12"/>
  <c r="AQ87" i="12"/>
  <c r="AQ88" i="12"/>
  <c r="AQ89" i="12"/>
  <c r="AQ90" i="12"/>
  <c r="AQ91" i="12"/>
  <c r="AQ92" i="12"/>
  <c r="AQ93" i="12"/>
  <c r="AQ94" i="12"/>
  <c r="AQ95" i="12"/>
  <c r="AQ96" i="12"/>
  <c r="AQ97" i="12"/>
  <c r="AQ98" i="12"/>
  <c r="AQ99" i="12"/>
  <c r="AQ100" i="12"/>
  <c r="AQ101" i="12"/>
  <c r="AQ102" i="12"/>
  <c r="AQ103" i="12"/>
  <c r="AQ104" i="12"/>
  <c r="AQ105" i="12"/>
  <c r="AQ106" i="12"/>
  <c r="AQ107" i="12"/>
  <c r="AQ108" i="12"/>
  <c r="AQ109" i="12"/>
  <c r="AQ110" i="12"/>
  <c r="AQ111" i="12"/>
  <c r="AQ112" i="12"/>
  <c r="AQ113" i="12"/>
  <c r="AQ114" i="12"/>
  <c r="AQ115" i="12"/>
  <c r="AQ116" i="12"/>
  <c r="AQ117" i="12"/>
  <c r="AQ118" i="12"/>
  <c r="AQ119" i="12"/>
  <c r="AQ120" i="12"/>
  <c r="AQ121" i="12"/>
  <c r="AQ122" i="12"/>
  <c r="AQ123" i="12"/>
  <c r="AQ124" i="12"/>
  <c r="AQ125" i="12"/>
  <c r="AQ126" i="12"/>
  <c r="AQ127" i="12"/>
  <c r="AQ128" i="12"/>
  <c r="AQ129" i="12"/>
  <c r="AQ130" i="12"/>
  <c r="AQ131" i="12"/>
  <c r="AQ132" i="12"/>
  <c r="AQ133" i="12"/>
  <c r="AQ134" i="12"/>
  <c r="AQ135" i="12"/>
  <c r="AQ136" i="12"/>
  <c r="AQ137" i="12"/>
  <c r="AQ138" i="12"/>
  <c r="AQ139" i="12"/>
  <c r="AQ140" i="12"/>
  <c r="AQ141" i="12"/>
  <c r="AQ142" i="12"/>
  <c r="AQ143" i="12"/>
  <c r="AQ144" i="12"/>
  <c r="AQ145" i="12"/>
  <c r="AQ146" i="12"/>
  <c r="AQ147" i="12"/>
  <c r="AQ148" i="12"/>
  <c r="AQ149" i="12"/>
  <c r="AQ150" i="12"/>
  <c r="AQ151" i="12"/>
  <c r="AQ152" i="12"/>
  <c r="AQ153" i="12"/>
  <c r="AQ154" i="12"/>
  <c r="AQ155" i="12"/>
  <c r="AQ156" i="12"/>
  <c r="AQ157" i="12"/>
  <c r="AQ158" i="12"/>
  <c r="AQ159" i="12"/>
  <c r="AQ160" i="12"/>
  <c r="AQ161" i="12"/>
  <c r="AQ162" i="12"/>
  <c r="AQ163" i="12"/>
  <c r="AQ164" i="12"/>
  <c r="AQ165" i="12"/>
  <c r="AQ166" i="12"/>
  <c r="AQ167" i="12"/>
  <c r="AQ168" i="12"/>
  <c r="AQ169" i="12"/>
  <c r="AQ170" i="12"/>
  <c r="AQ171" i="12"/>
  <c r="AQ172" i="12"/>
  <c r="AQ173" i="12"/>
  <c r="AQ174" i="12"/>
  <c r="AQ175" i="12"/>
  <c r="AQ176" i="12"/>
  <c r="AQ177" i="12"/>
  <c r="AQ178" i="12"/>
  <c r="AQ179" i="12"/>
  <c r="AQ180" i="12"/>
  <c r="AQ181" i="12"/>
  <c r="AQ182" i="12"/>
  <c r="AQ183" i="12"/>
  <c r="AQ184" i="12"/>
  <c r="AQ185" i="12"/>
  <c r="AQ186" i="12"/>
  <c r="AQ187" i="12"/>
  <c r="AQ188" i="12"/>
  <c r="AQ189" i="12"/>
  <c r="AQ190" i="12"/>
  <c r="AQ191" i="12"/>
  <c r="AQ192" i="12"/>
  <c r="AQ193" i="12"/>
  <c r="AQ194" i="12"/>
  <c r="AQ195" i="12"/>
  <c r="AQ196" i="12"/>
  <c r="AQ197" i="12"/>
  <c r="AQ46" i="12"/>
  <c r="AP47" i="12"/>
  <c r="AP48" i="12"/>
  <c r="AP49" i="12"/>
  <c r="AP50" i="12"/>
  <c r="AP51" i="12"/>
  <c r="AP52" i="12"/>
  <c r="AP53" i="12"/>
  <c r="AP54" i="12"/>
  <c r="AP55" i="12"/>
  <c r="AP56" i="12"/>
  <c r="AP57" i="12"/>
  <c r="AP58" i="12"/>
  <c r="AP59" i="12"/>
  <c r="AP60" i="12"/>
  <c r="AP61" i="12"/>
  <c r="AP62" i="12"/>
  <c r="AP63" i="12"/>
  <c r="AP64" i="12"/>
  <c r="AP65" i="12"/>
  <c r="AP66" i="12"/>
  <c r="AP67" i="12"/>
  <c r="AP68" i="12"/>
  <c r="AP69" i="12"/>
  <c r="AP70" i="12"/>
  <c r="AP71" i="12"/>
  <c r="AP72" i="12"/>
  <c r="AP73" i="12"/>
  <c r="AP74" i="12"/>
  <c r="AP75" i="12"/>
  <c r="AP76" i="12"/>
  <c r="AP77" i="12"/>
  <c r="AP78" i="12"/>
  <c r="AP79" i="12"/>
  <c r="AP80" i="12"/>
  <c r="AP81" i="12"/>
  <c r="AP82" i="12"/>
  <c r="AP83" i="12"/>
  <c r="AP84" i="12"/>
  <c r="AP85" i="12"/>
  <c r="AP86" i="12"/>
  <c r="AP87" i="12"/>
  <c r="AP88" i="12"/>
  <c r="AP89" i="12"/>
  <c r="AP90" i="12"/>
  <c r="AP91" i="12"/>
  <c r="AP92" i="12"/>
  <c r="AP93" i="12"/>
  <c r="AP94" i="12"/>
  <c r="AP95" i="12"/>
  <c r="AP96" i="12"/>
  <c r="AP97" i="12"/>
  <c r="AP98" i="12"/>
  <c r="AP99" i="12"/>
  <c r="AP100" i="12"/>
  <c r="AP101" i="12"/>
  <c r="AP102" i="12"/>
  <c r="AP103" i="12"/>
  <c r="AP104" i="12"/>
  <c r="AP105" i="12"/>
  <c r="AP106" i="12"/>
  <c r="AP107" i="12"/>
  <c r="AP108" i="12"/>
  <c r="AP109" i="12"/>
  <c r="AP110" i="12"/>
  <c r="AP111" i="12"/>
  <c r="AP112" i="12"/>
  <c r="AP113" i="12"/>
  <c r="AP114" i="12"/>
  <c r="AP115" i="12"/>
  <c r="AP116" i="12"/>
  <c r="AP117" i="12"/>
  <c r="AP118" i="12"/>
  <c r="AP119" i="12"/>
  <c r="AP120" i="12"/>
  <c r="AP121" i="12"/>
  <c r="AP122" i="12"/>
  <c r="AP123" i="12"/>
  <c r="AP124" i="12"/>
  <c r="AP125" i="12"/>
  <c r="AP126" i="12"/>
  <c r="AP127" i="12"/>
  <c r="AP128" i="12"/>
  <c r="AP129" i="12"/>
  <c r="AP130" i="12"/>
  <c r="AP131" i="12"/>
  <c r="AP132" i="12"/>
  <c r="AP133" i="12"/>
  <c r="AP134" i="12"/>
  <c r="AP135" i="12"/>
  <c r="AP136" i="12"/>
  <c r="AP137" i="12"/>
  <c r="AP138" i="12"/>
  <c r="AP139" i="12"/>
  <c r="AP140" i="12"/>
  <c r="AP141" i="12"/>
  <c r="AP142" i="12"/>
  <c r="AP143" i="12"/>
  <c r="AP144" i="12"/>
  <c r="AP145" i="12"/>
  <c r="AP146" i="12"/>
  <c r="AP147" i="12"/>
  <c r="AP148" i="12"/>
  <c r="AP149" i="12"/>
  <c r="AP150" i="12"/>
  <c r="AP151" i="12"/>
  <c r="AP152" i="12"/>
  <c r="AP153" i="12"/>
  <c r="AP154" i="12"/>
  <c r="AP155" i="12"/>
  <c r="AP156" i="12"/>
  <c r="AP157" i="12"/>
  <c r="AP158" i="12"/>
  <c r="AP159" i="12"/>
  <c r="AP160" i="12"/>
  <c r="AP161" i="12"/>
  <c r="AP162" i="12"/>
  <c r="AP163" i="12"/>
  <c r="AP164" i="12"/>
  <c r="AP165" i="12"/>
  <c r="AP166" i="12"/>
  <c r="AP167" i="12"/>
  <c r="AP168" i="12"/>
  <c r="AP169" i="12"/>
  <c r="AP170" i="12"/>
  <c r="AP171" i="12"/>
  <c r="AP172" i="12"/>
  <c r="AP173" i="12"/>
  <c r="AP174" i="12"/>
  <c r="AP175" i="12"/>
  <c r="AP176" i="12"/>
  <c r="AP177" i="12"/>
  <c r="AP178" i="12"/>
  <c r="AP179" i="12"/>
  <c r="AP180" i="12"/>
  <c r="AP181" i="12"/>
  <c r="AP182" i="12"/>
  <c r="AP183" i="12"/>
  <c r="AP184" i="12"/>
  <c r="AP185" i="12"/>
  <c r="AP186" i="12"/>
  <c r="AP187" i="12"/>
  <c r="AP188" i="12"/>
  <c r="AP189" i="12"/>
  <c r="AP190" i="12"/>
  <c r="AP191" i="12"/>
  <c r="AP192" i="12"/>
  <c r="AP193" i="12"/>
  <c r="AP194" i="12"/>
  <c r="AP195" i="12"/>
  <c r="AP196" i="12"/>
  <c r="AP197" i="12"/>
  <c r="AP46" i="12"/>
  <c r="AO47" i="12"/>
  <c r="AO48" i="12"/>
  <c r="AO49" i="12"/>
  <c r="AO50" i="12"/>
  <c r="AO51" i="12"/>
  <c r="AO52" i="12"/>
  <c r="AO53" i="12"/>
  <c r="AO54" i="12"/>
  <c r="AO55" i="12"/>
  <c r="AO56" i="12"/>
  <c r="AO57" i="12"/>
  <c r="AO58" i="12"/>
  <c r="AO59" i="12"/>
  <c r="AO60" i="12"/>
  <c r="AO61" i="12"/>
  <c r="AO62" i="12"/>
  <c r="AO63" i="12"/>
  <c r="AO64" i="12"/>
  <c r="AO65" i="12"/>
  <c r="AO66" i="12"/>
  <c r="AO67" i="12"/>
  <c r="AO68" i="12"/>
  <c r="AO69" i="12"/>
  <c r="AO70" i="12"/>
  <c r="AO71" i="12"/>
  <c r="AO72" i="12"/>
  <c r="AO73" i="12"/>
  <c r="AO74" i="12"/>
  <c r="AO75" i="12"/>
  <c r="AO76" i="12"/>
  <c r="AO77" i="12"/>
  <c r="AO78" i="12"/>
  <c r="AO79" i="12"/>
  <c r="AO80" i="12"/>
  <c r="AO81" i="12"/>
  <c r="AO82" i="12"/>
  <c r="AO83" i="12"/>
  <c r="AO84" i="12"/>
  <c r="AO85" i="12"/>
  <c r="AO86" i="12"/>
  <c r="AO87" i="12"/>
  <c r="AO88" i="12"/>
  <c r="AO89" i="12"/>
  <c r="AO90" i="12"/>
  <c r="AO91" i="12"/>
  <c r="AO92" i="12"/>
  <c r="AO93" i="12"/>
  <c r="AO94" i="12"/>
  <c r="AO95" i="12"/>
  <c r="AO96" i="12"/>
  <c r="AO97" i="12"/>
  <c r="AO98" i="12"/>
  <c r="AO99" i="12"/>
  <c r="AO100" i="12"/>
  <c r="AO101" i="12"/>
  <c r="AO102" i="12"/>
  <c r="AO103" i="12"/>
  <c r="AO104" i="12"/>
  <c r="AO105" i="12"/>
  <c r="AO106" i="12"/>
  <c r="AO107" i="12"/>
  <c r="AO108" i="12"/>
  <c r="AO109" i="12"/>
  <c r="AO110" i="12"/>
  <c r="AO111" i="12"/>
  <c r="AO112" i="12"/>
  <c r="AO113" i="12"/>
  <c r="AO114" i="12"/>
  <c r="AO115" i="12"/>
  <c r="AO116" i="12"/>
  <c r="AO117" i="12"/>
  <c r="AO118" i="12"/>
  <c r="AO119" i="12"/>
  <c r="AO120" i="12"/>
  <c r="AO121" i="12"/>
  <c r="AO122" i="12"/>
  <c r="AO123" i="12"/>
  <c r="AO124" i="12"/>
  <c r="AO125" i="12"/>
  <c r="AO126" i="12"/>
  <c r="AO127" i="12"/>
  <c r="AO128" i="12"/>
  <c r="AO129" i="12"/>
  <c r="AO130" i="12"/>
  <c r="AO131" i="12"/>
  <c r="AO132" i="12"/>
  <c r="AO133" i="12"/>
  <c r="AO134" i="12"/>
  <c r="AO135" i="12"/>
  <c r="AO136" i="12"/>
  <c r="AO137" i="12"/>
  <c r="AO138" i="12"/>
  <c r="AO139" i="12"/>
  <c r="AO140" i="12"/>
  <c r="AO141" i="12"/>
  <c r="AO142" i="12"/>
  <c r="AO143" i="12"/>
  <c r="AO144" i="12"/>
  <c r="AO145" i="12"/>
  <c r="AO146" i="12"/>
  <c r="AO147" i="12"/>
  <c r="AO148" i="12"/>
  <c r="AO149" i="12"/>
  <c r="AO150" i="12"/>
  <c r="AO151" i="12"/>
  <c r="AO152" i="12"/>
  <c r="AO153" i="12"/>
  <c r="AO154" i="12"/>
  <c r="AO155" i="12"/>
  <c r="AO156" i="12"/>
  <c r="AO157" i="12"/>
  <c r="AO158" i="12"/>
  <c r="AO159" i="12"/>
  <c r="AO160" i="12"/>
  <c r="AO161" i="12"/>
  <c r="AO162" i="12"/>
  <c r="AO163" i="12"/>
  <c r="AO164" i="12"/>
  <c r="AO165" i="12"/>
  <c r="AO166" i="12"/>
  <c r="AO167" i="12"/>
  <c r="AO168" i="12"/>
  <c r="AO169" i="12"/>
  <c r="AO170" i="12"/>
  <c r="AO171" i="12"/>
  <c r="AO172" i="12"/>
  <c r="AO173" i="12"/>
  <c r="AO174" i="12"/>
  <c r="AO175" i="12"/>
  <c r="AO176" i="12"/>
  <c r="AO177" i="12"/>
  <c r="AO178" i="12"/>
  <c r="AO179" i="12"/>
  <c r="AO180" i="12"/>
  <c r="AO181" i="12"/>
  <c r="AO182" i="12"/>
  <c r="AO183" i="12"/>
  <c r="AO184" i="12"/>
  <c r="AO185" i="12"/>
  <c r="AO186" i="12"/>
  <c r="AO187" i="12"/>
  <c r="AO188" i="12"/>
  <c r="AO189" i="12"/>
  <c r="AO190" i="12"/>
  <c r="AO191" i="12"/>
  <c r="AO192" i="12"/>
  <c r="AO193" i="12"/>
  <c r="AO194" i="12"/>
  <c r="AO195" i="12"/>
  <c r="AO196" i="12"/>
  <c r="AO197" i="12"/>
  <c r="AO46" i="12"/>
  <c r="AQ6" i="2"/>
  <c r="AQ7" i="2"/>
  <c r="AQ8" i="2"/>
  <c r="AQ9" i="2"/>
  <c r="AQ10" i="2"/>
  <c r="AQ11" i="2"/>
  <c r="AQ12" i="2"/>
  <c r="AQ5" i="2"/>
  <c r="AP6" i="2"/>
  <c r="AP7" i="2"/>
  <c r="AP8" i="2"/>
  <c r="AP9" i="2"/>
  <c r="AP10" i="2"/>
  <c r="AP11" i="2"/>
  <c r="AP12" i="2"/>
  <c r="AP5" i="2"/>
  <c r="AO6" i="2"/>
  <c r="AO7" i="2"/>
  <c r="AO8" i="2"/>
  <c r="AO9" i="2"/>
  <c r="AO10" i="2"/>
  <c r="AO11" i="2"/>
  <c r="AO12" i="2"/>
  <c r="AO5" i="2"/>
  <c r="AN6" i="2"/>
  <c r="AN7" i="2"/>
  <c r="AN8" i="2"/>
  <c r="AN9" i="2"/>
  <c r="AN10" i="2"/>
  <c r="AN11" i="2"/>
  <c r="AN12" i="2"/>
  <c r="AN5" i="2"/>
  <c r="AD21" i="12"/>
  <c r="N21" i="13"/>
  <c r="X69" i="13" l="1"/>
  <c r="Y69" i="13"/>
  <c r="X70" i="13"/>
  <c r="Y70" i="13"/>
  <c r="X71" i="13"/>
  <c r="Y71" i="13"/>
  <c r="X72" i="13"/>
  <c r="Y72" i="13"/>
  <c r="X73" i="13"/>
  <c r="Y73" i="13"/>
  <c r="X74" i="13"/>
  <c r="Y74" i="13"/>
  <c r="X75" i="13"/>
  <c r="Y75" i="13"/>
  <c r="X76" i="13"/>
  <c r="Y76" i="13"/>
  <c r="X77" i="13"/>
  <c r="Y77" i="13"/>
  <c r="X78" i="13"/>
  <c r="Y78" i="13"/>
  <c r="X79" i="13"/>
  <c r="Y79" i="13"/>
  <c r="X80" i="13"/>
  <c r="Y80" i="13"/>
  <c r="X81" i="13"/>
  <c r="Y81" i="13"/>
  <c r="X82" i="13"/>
  <c r="Y82" i="13"/>
  <c r="X83" i="13"/>
  <c r="Y83" i="13"/>
  <c r="X84" i="13"/>
  <c r="Y84" i="13"/>
  <c r="X85" i="13"/>
  <c r="Y85" i="13"/>
  <c r="X86" i="13"/>
  <c r="Y86" i="13"/>
  <c r="X87" i="13"/>
  <c r="Y87" i="13"/>
  <c r="X88" i="13"/>
  <c r="Y88" i="13"/>
  <c r="X89" i="13"/>
  <c r="Y89" i="13"/>
  <c r="X90" i="13"/>
  <c r="Y90" i="13"/>
  <c r="X91" i="13"/>
  <c r="Y91" i="13"/>
  <c r="X92" i="13"/>
  <c r="Y92" i="13"/>
  <c r="X93" i="13"/>
  <c r="Y93" i="13"/>
  <c r="X94" i="13"/>
  <c r="Y94" i="13"/>
  <c r="X95" i="13"/>
  <c r="Y95" i="13"/>
  <c r="X96" i="13"/>
  <c r="Y96" i="13"/>
  <c r="X97" i="13"/>
  <c r="Y97" i="13"/>
  <c r="X98" i="13"/>
  <c r="Y98" i="13"/>
  <c r="X99" i="13"/>
  <c r="Y99" i="13"/>
  <c r="X100" i="13"/>
  <c r="Y100" i="13"/>
  <c r="X101" i="13"/>
  <c r="Y101" i="13"/>
  <c r="X102" i="13"/>
  <c r="Y102" i="13"/>
  <c r="X103" i="13"/>
  <c r="Y103" i="13"/>
  <c r="X104" i="13"/>
  <c r="Y104" i="13"/>
  <c r="X105" i="13"/>
  <c r="Y105" i="13"/>
  <c r="X106" i="13"/>
  <c r="Y106" i="13"/>
  <c r="X107" i="13"/>
  <c r="Y107" i="13"/>
  <c r="X108" i="13"/>
  <c r="Y108" i="13"/>
  <c r="X109" i="13"/>
  <c r="Y109" i="13"/>
  <c r="X110" i="13"/>
  <c r="Y110" i="13"/>
  <c r="X111" i="13"/>
  <c r="Y111" i="13"/>
  <c r="X112" i="13"/>
  <c r="Y112" i="13"/>
  <c r="X113" i="13"/>
  <c r="Y113" i="13"/>
  <c r="X114" i="13"/>
  <c r="Y114" i="13"/>
  <c r="X115" i="13"/>
  <c r="Y115" i="13"/>
  <c r="X116" i="13"/>
  <c r="Y116" i="13"/>
  <c r="X117" i="13"/>
  <c r="Y117" i="13"/>
  <c r="X118" i="13"/>
  <c r="Y118" i="13"/>
  <c r="X119" i="13"/>
  <c r="Y119" i="13"/>
  <c r="X120" i="13"/>
  <c r="Y120" i="13"/>
  <c r="X121" i="13"/>
  <c r="Y121" i="13"/>
  <c r="X122" i="13"/>
  <c r="Y122" i="13"/>
  <c r="X123" i="13"/>
  <c r="Y123" i="13"/>
  <c r="X124" i="13"/>
  <c r="Y124" i="13"/>
  <c r="X125" i="13"/>
  <c r="Y125" i="13"/>
  <c r="X126" i="13"/>
  <c r="Y126" i="13"/>
  <c r="X127" i="13"/>
  <c r="Y127" i="13"/>
  <c r="X128" i="13"/>
  <c r="Y128" i="13"/>
  <c r="X129" i="13"/>
  <c r="Y129" i="13"/>
  <c r="X130" i="13"/>
  <c r="Y130" i="13"/>
  <c r="X131" i="13"/>
  <c r="Y131" i="13"/>
  <c r="X132" i="13"/>
  <c r="Y132" i="13"/>
  <c r="X133" i="13"/>
  <c r="Y133" i="13"/>
  <c r="X134" i="13"/>
  <c r="Y134" i="13"/>
  <c r="X135" i="13"/>
  <c r="Y135" i="13"/>
  <c r="X136" i="13"/>
  <c r="Y136" i="13"/>
  <c r="X137" i="13"/>
  <c r="Y137" i="13"/>
  <c r="X138" i="13"/>
  <c r="Y138" i="13"/>
  <c r="X139" i="13"/>
  <c r="Y139" i="13"/>
  <c r="X140" i="13"/>
  <c r="Y140" i="13"/>
  <c r="X141" i="13"/>
  <c r="Y141" i="13"/>
  <c r="X142" i="13"/>
  <c r="Y142" i="13"/>
  <c r="X143" i="13"/>
  <c r="Y143" i="13"/>
  <c r="X144" i="13"/>
  <c r="Y144" i="13"/>
  <c r="X145" i="13"/>
  <c r="Y145" i="13"/>
  <c r="X146" i="13"/>
  <c r="Y146" i="13"/>
  <c r="X147" i="13"/>
  <c r="Y147" i="13"/>
  <c r="X148" i="13"/>
  <c r="Y148" i="13"/>
  <c r="X149" i="13"/>
  <c r="Y149" i="13"/>
  <c r="X150" i="13"/>
  <c r="Y150" i="13"/>
  <c r="X151" i="13"/>
  <c r="Y151" i="13"/>
  <c r="X152" i="13"/>
  <c r="Y152" i="13"/>
  <c r="X153" i="13"/>
  <c r="Y153" i="13"/>
  <c r="X154" i="13"/>
  <c r="Y154" i="13"/>
  <c r="X155" i="13"/>
  <c r="Y155" i="13"/>
  <c r="X156" i="13"/>
  <c r="Y156" i="13"/>
  <c r="X157" i="13"/>
  <c r="Y157" i="13"/>
  <c r="X158" i="13"/>
  <c r="Y158" i="13"/>
  <c r="X159" i="13"/>
  <c r="Y159" i="13"/>
  <c r="X160" i="13"/>
  <c r="Y160" i="13"/>
  <c r="X161" i="13"/>
  <c r="Y161" i="13"/>
  <c r="X162" i="13"/>
  <c r="Y162" i="13"/>
  <c r="X163" i="13"/>
  <c r="Y163" i="13"/>
  <c r="X164" i="13"/>
  <c r="Y164" i="13"/>
  <c r="X165" i="13"/>
  <c r="Y165" i="13"/>
  <c r="X166" i="13"/>
  <c r="Y166" i="13"/>
  <c r="X167" i="13"/>
  <c r="Y167" i="13"/>
  <c r="X168" i="13"/>
  <c r="Y168" i="13"/>
  <c r="X169" i="13"/>
  <c r="Y169" i="13"/>
  <c r="X170" i="13"/>
  <c r="Y170" i="13"/>
  <c r="X171" i="13"/>
  <c r="Y171" i="13"/>
  <c r="X172" i="13"/>
  <c r="Y172" i="13"/>
  <c r="X173" i="13"/>
  <c r="Y173" i="13"/>
  <c r="X174" i="13"/>
  <c r="Y174" i="13"/>
  <c r="X175" i="13"/>
  <c r="Y175" i="13"/>
  <c r="X176" i="13"/>
  <c r="Y176" i="13"/>
  <c r="X177" i="13"/>
  <c r="Y177" i="13"/>
  <c r="X178" i="13"/>
  <c r="Y178" i="13"/>
  <c r="X179" i="13"/>
  <c r="Y179" i="13"/>
  <c r="X180" i="13"/>
  <c r="Y180" i="13"/>
  <c r="X181" i="13"/>
  <c r="Y181" i="13"/>
  <c r="X182" i="13"/>
  <c r="Y182" i="13"/>
  <c r="X183" i="13"/>
  <c r="Y183" i="13"/>
  <c r="X184" i="13"/>
  <c r="Y184" i="13"/>
  <c r="X185" i="13"/>
  <c r="Y185" i="13"/>
  <c r="X186" i="13"/>
  <c r="Y186" i="13"/>
  <c r="X187" i="13"/>
  <c r="Y187" i="13"/>
  <c r="X188" i="13"/>
  <c r="Y188" i="13"/>
  <c r="AO237" i="12"/>
  <c r="AQ237" i="12"/>
  <c r="AO238" i="12"/>
  <c r="AQ238" i="12"/>
  <c r="AO239" i="12"/>
  <c r="AQ239" i="12"/>
  <c r="AO240" i="12"/>
  <c r="AQ240" i="12"/>
  <c r="AO241" i="12"/>
  <c r="AQ241" i="12"/>
  <c r="AO242" i="12"/>
  <c r="AQ242" i="12"/>
  <c r="AO243" i="12"/>
  <c r="AQ243" i="12"/>
  <c r="AO244" i="12"/>
  <c r="AQ244" i="12"/>
  <c r="AO245" i="12"/>
  <c r="AQ245" i="12"/>
  <c r="AO246" i="12"/>
  <c r="AQ246" i="12"/>
  <c r="AO247" i="12"/>
  <c r="AQ247" i="12"/>
  <c r="AO248" i="12"/>
  <c r="AQ248" i="12"/>
  <c r="AO249" i="12"/>
  <c r="AQ249" i="12"/>
  <c r="AO250" i="12"/>
  <c r="AQ250" i="12"/>
  <c r="AO251" i="12"/>
  <c r="AQ251" i="12"/>
  <c r="AO252" i="12"/>
  <c r="AQ252" i="12"/>
  <c r="AO253" i="12"/>
  <c r="AQ253" i="12"/>
  <c r="AO254" i="12"/>
  <c r="AQ254" i="12"/>
  <c r="AO255" i="12"/>
  <c r="AQ255" i="12"/>
  <c r="AO256" i="12"/>
  <c r="AQ256" i="12"/>
  <c r="AO257" i="12"/>
  <c r="AQ257" i="12"/>
  <c r="AO258" i="12"/>
  <c r="AQ258" i="12"/>
  <c r="AO259" i="12"/>
  <c r="AQ259" i="12"/>
  <c r="AO260" i="12"/>
  <c r="AQ260" i="12"/>
  <c r="AO261" i="12"/>
  <c r="AQ261" i="12"/>
  <c r="AO262" i="12"/>
  <c r="AQ262" i="12"/>
  <c r="AO263" i="12"/>
  <c r="AQ263" i="12"/>
  <c r="AO264" i="12"/>
  <c r="AQ264" i="12"/>
  <c r="AO265" i="12"/>
  <c r="AQ265" i="12"/>
  <c r="AO266" i="12"/>
  <c r="AQ266" i="12"/>
  <c r="AO267" i="12"/>
  <c r="AQ267" i="12"/>
  <c r="AO268" i="12"/>
  <c r="AQ268" i="12"/>
  <c r="AO269" i="12"/>
  <c r="AQ269" i="12"/>
  <c r="AO270" i="12"/>
  <c r="AQ270" i="12"/>
  <c r="AO271" i="12"/>
  <c r="AQ271" i="12"/>
  <c r="AO272" i="12"/>
  <c r="AQ272" i="12"/>
  <c r="AO273" i="12"/>
  <c r="AQ273" i="12"/>
  <c r="AO274" i="12"/>
  <c r="AQ274" i="12"/>
  <c r="AO275" i="12"/>
  <c r="AQ275" i="12"/>
  <c r="AO276" i="12"/>
  <c r="AQ276" i="12"/>
  <c r="AO277" i="12"/>
  <c r="AQ277" i="12"/>
  <c r="AO278" i="12"/>
  <c r="AQ278" i="12"/>
  <c r="AO279" i="12"/>
  <c r="AQ279" i="12"/>
  <c r="AO280" i="12"/>
  <c r="AQ280" i="12"/>
  <c r="AO281" i="12"/>
  <c r="AQ281" i="12"/>
  <c r="AO282" i="12"/>
  <c r="AQ282" i="12"/>
  <c r="AO283" i="12"/>
  <c r="AQ283" i="12"/>
  <c r="AO284" i="12"/>
  <c r="AQ284" i="12"/>
  <c r="AO285" i="12"/>
  <c r="AQ285" i="12"/>
  <c r="AO286" i="12"/>
  <c r="AQ286" i="12"/>
  <c r="AO287" i="12"/>
  <c r="AQ287" i="12"/>
  <c r="AO288" i="12"/>
  <c r="AQ288" i="12"/>
  <c r="AO289" i="12"/>
  <c r="AQ289" i="12"/>
  <c r="AO290" i="12"/>
  <c r="AQ290" i="12"/>
  <c r="AO291" i="12"/>
  <c r="AQ291" i="12"/>
  <c r="AO292" i="12"/>
  <c r="AQ292" i="12"/>
  <c r="AO293" i="12"/>
  <c r="AQ293" i="12"/>
  <c r="AO294" i="12"/>
  <c r="AQ294" i="12"/>
  <c r="AO295" i="12"/>
  <c r="AQ295" i="12"/>
  <c r="AO296" i="12"/>
  <c r="AQ296" i="12"/>
  <c r="AO297" i="12"/>
  <c r="AQ297" i="12"/>
  <c r="AO298" i="12"/>
  <c r="AQ298" i="12"/>
  <c r="AO299" i="12"/>
  <c r="AQ299" i="12"/>
  <c r="AO300" i="12"/>
  <c r="AQ300" i="12"/>
  <c r="AO301" i="12"/>
  <c r="AQ301" i="12"/>
  <c r="AO302" i="12"/>
  <c r="AQ302" i="12"/>
  <c r="AO303" i="12"/>
  <c r="AQ303" i="12"/>
  <c r="AO304" i="12"/>
  <c r="AQ304" i="12"/>
  <c r="AO305" i="12"/>
  <c r="AQ305" i="12"/>
  <c r="AO306" i="12"/>
  <c r="AQ306" i="12"/>
  <c r="AO307" i="12"/>
  <c r="AQ307" i="12"/>
  <c r="AO308" i="12"/>
  <c r="AQ308" i="12"/>
  <c r="AO309" i="12"/>
  <c r="AQ309" i="12"/>
  <c r="AO310" i="12"/>
  <c r="AQ310" i="12"/>
  <c r="AO311" i="12"/>
  <c r="AQ311" i="12"/>
  <c r="AO312" i="12"/>
  <c r="AQ312" i="12"/>
  <c r="AO313" i="12"/>
  <c r="AQ313" i="12"/>
  <c r="AO314" i="12"/>
  <c r="AQ314" i="12"/>
  <c r="AO315" i="12"/>
  <c r="AQ315" i="12"/>
  <c r="AO316" i="12"/>
  <c r="AQ316" i="12"/>
  <c r="AO317" i="12"/>
  <c r="AQ317" i="12"/>
  <c r="AO318" i="12"/>
  <c r="AQ318" i="12"/>
  <c r="AO319" i="12"/>
  <c r="AQ319" i="12"/>
  <c r="AO320" i="12"/>
  <c r="AQ320" i="12"/>
  <c r="AO321" i="12"/>
  <c r="AQ321" i="12"/>
  <c r="AO322" i="12"/>
  <c r="AQ322" i="12"/>
  <c r="AO323" i="12"/>
  <c r="AQ323" i="12"/>
  <c r="AO324" i="12"/>
  <c r="AQ324" i="12"/>
  <c r="AO325" i="12"/>
  <c r="AQ325" i="12"/>
  <c r="AO326" i="12"/>
  <c r="AQ326" i="12"/>
  <c r="AO327" i="12"/>
  <c r="AQ327" i="12"/>
  <c r="AO328" i="12"/>
  <c r="AQ328" i="12"/>
  <c r="AO329" i="12"/>
  <c r="AQ329" i="12"/>
  <c r="AO330" i="12"/>
  <c r="AQ330" i="12"/>
  <c r="AO331" i="12"/>
  <c r="AQ331" i="12"/>
  <c r="AO332" i="12"/>
  <c r="AQ332" i="12"/>
  <c r="AO333" i="12"/>
  <c r="AQ333" i="12"/>
  <c r="AO334" i="12"/>
  <c r="AQ334" i="12"/>
  <c r="AO335" i="12"/>
  <c r="AQ335" i="12"/>
  <c r="AO336" i="12"/>
  <c r="AQ336" i="12"/>
  <c r="AO337" i="12"/>
  <c r="AQ337" i="12"/>
  <c r="AO338" i="12"/>
  <c r="AQ338" i="12"/>
  <c r="AO339" i="12"/>
  <c r="AQ339" i="12"/>
  <c r="AO340" i="12"/>
  <c r="AQ340" i="12"/>
  <c r="AO341" i="12"/>
  <c r="AQ341" i="12"/>
  <c r="AO342" i="12"/>
  <c r="AQ342" i="12"/>
  <c r="AO343" i="12"/>
  <c r="AQ343" i="12"/>
  <c r="AO344" i="12"/>
  <c r="AQ344" i="12"/>
  <c r="AO345" i="12"/>
  <c r="AQ345" i="12"/>
  <c r="AO346" i="12"/>
  <c r="AQ346" i="12"/>
  <c r="AO347" i="12"/>
  <c r="AQ347" i="12"/>
  <c r="AO348" i="12"/>
  <c r="AQ348" i="12"/>
  <c r="AO349" i="12"/>
  <c r="AQ349" i="12"/>
  <c r="AO350" i="12"/>
  <c r="AQ350" i="12"/>
  <c r="AO351" i="12"/>
  <c r="AQ351" i="12"/>
  <c r="AO352" i="12"/>
  <c r="AQ352" i="12"/>
  <c r="AO353" i="12"/>
  <c r="AQ353" i="12"/>
  <c r="AO354" i="12"/>
  <c r="AQ354" i="12"/>
  <c r="AO355" i="12"/>
  <c r="AQ355" i="12"/>
  <c r="AO356" i="12"/>
  <c r="AQ356" i="12"/>
  <c r="D3" i="10" l="1"/>
  <c r="K15" i="13"/>
  <c r="K14" i="13"/>
  <c r="O23" i="10"/>
  <c r="O22" i="10"/>
  <c r="O21" i="10"/>
  <c r="O20" i="10"/>
  <c r="N23" i="10"/>
  <c r="N22" i="10"/>
  <c r="N21" i="10"/>
  <c r="N20" i="10"/>
  <c r="M23" i="10"/>
  <c r="M22" i="10"/>
  <c r="M21" i="10"/>
  <c r="M20" i="10"/>
  <c r="L23" i="10"/>
  <c r="L22" i="10"/>
  <c r="L21" i="10"/>
  <c r="L20" i="10"/>
  <c r="K23" i="10"/>
  <c r="K22" i="10"/>
  <c r="K21" i="10"/>
  <c r="K20" i="10"/>
  <c r="J23" i="10"/>
  <c r="J22" i="10"/>
  <c r="J21" i="10"/>
  <c r="J20" i="10"/>
  <c r="I23" i="10"/>
  <c r="I22" i="10"/>
  <c r="I21" i="10"/>
  <c r="I20" i="10"/>
  <c r="H23" i="10"/>
  <c r="H22" i="10"/>
  <c r="H21" i="10"/>
  <c r="H20" i="10"/>
  <c r="AO79" i="6"/>
  <c r="AN79" i="6"/>
  <c r="AM79" i="6"/>
  <c r="AL79" i="6"/>
  <c r="AK79" i="6"/>
  <c r="AJ79" i="6"/>
  <c r="AO78" i="6"/>
  <c r="AN78" i="6"/>
  <c r="AM78" i="6"/>
  <c r="AL78" i="6"/>
  <c r="AK78" i="6"/>
  <c r="AJ78" i="6"/>
  <c r="AO77" i="6"/>
  <c r="AN77" i="6"/>
  <c r="AM77" i="6"/>
  <c r="AL77" i="6"/>
  <c r="AK77" i="6"/>
  <c r="AJ77" i="6"/>
  <c r="AO76" i="6"/>
  <c r="AN76" i="6"/>
  <c r="AM76" i="6"/>
  <c r="AL76" i="6"/>
  <c r="AK76" i="6"/>
  <c r="AJ76" i="6"/>
  <c r="AO75" i="6"/>
  <c r="AN75" i="6"/>
  <c r="AM75" i="6"/>
  <c r="AL75" i="6"/>
  <c r="AK75" i="6"/>
  <c r="AJ75" i="6"/>
  <c r="AO74" i="6"/>
  <c r="AN74" i="6"/>
  <c r="AM74" i="6"/>
  <c r="AL74" i="6"/>
  <c r="AK74" i="6"/>
  <c r="AJ74" i="6"/>
  <c r="AO73" i="6"/>
  <c r="AN73" i="6"/>
  <c r="AM73" i="6"/>
  <c r="AL73" i="6"/>
  <c r="AK73" i="6"/>
  <c r="AJ73" i="6"/>
  <c r="AO72" i="6"/>
  <c r="AN72" i="6"/>
  <c r="AM72" i="6"/>
  <c r="AL72" i="6"/>
  <c r="AK72" i="6"/>
  <c r="AJ72" i="6"/>
  <c r="AO71" i="6"/>
  <c r="AN71" i="6"/>
  <c r="AM71" i="6"/>
  <c r="AL71" i="6"/>
  <c r="AK71" i="6"/>
  <c r="AJ71" i="6"/>
  <c r="AO70" i="6"/>
  <c r="AN70" i="6"/>
  <c r="AM70" i="6"/>
  <c r="AL70" i="6"/>
  <c r="AK70" i="6"/>
  <c r="AJ70" i="6"/>
  <c r="AO69" i="6"/>
  <c r="AN69" i="6"/>
  <c r="AM69" i="6"/>
  <c r="AL69" i="6"/>
  <c r="AK69" i="6"/>
  <c r="AJ69" i="6"/>
  <c r="AO68" i="6"/>
  <c r="AN68" i="6"/>
  <c r="AM68" i="6"/>
  <c r="AL68" i="6"/>
  <c r="AK68" i="6"/>
  <c r="AJ68" i="6"/>
  <c r="AO67" i="6"/>
  <c r="AN67" i="6"/>
  <c r="AM67" i="6"/>
  <c r="AL67" i="6"/>
  <c r="AK67" i="6"/>
  <c r="AJ67" i="6"/>
  <c r="AO66" i="6"/>
  <c r="AN66" i="6"/>
  <c r="AM66" i="6"/>
  <c r="AL66" i="6"/>
  <c r="AK66" i="6"/>
  <c r="AJ66" i="6"/>
  <c r="AO65" i="6"/>
  <c r="AN65" i="6"/>
  <c r="AM65" i="6"/>
  <c r="AL65" i="6"/>
  <c r="AK65" i="6"/>
  <c r="AJ65" i="6"/>
  <c r="AO64" i="6"/>
  <c r="AN64" i="6"/>
  <c r="AM64" i="6"/>
  <c r="AL64" i="6"/>
  <c r="AK64" i="6"/>
  <c r="AJ64" i="6"/>
  <c r="AO63" i="6"/>
  <c r="AN63" i="6"/>
  <c r="AM63" i="6"/>
  <c r="AL63" i="6"/>
  <c r="AK63" i="6"/>
  <c r="AJ63" i="6"/>
  <c r="AO62" i="6"/>
  <c r="AN62" i="6"/>
  <c r="AM62" i="6"/>
  <c r="AL62" i="6"/>
  <c r="AK62" i="6"/>
  <c r="AJ62" i="6"/>
  <c r="AO61" i="6"/>
  <c r="AN61" i="6"/>
  <c r="AM61" i="6"/>
  <c r="AL61" i="6"/>
  <c r="AK61" i="6"/>
  <c r="AJ61" i="6"/>
  <c r="AO60" i="6"/>
  <c r="AN60" i="6"/>
  <c r="AM60" i="6"/>
  <c r="AL60" i="6"/>
  <c r="AK60" i="6"/>
  <c r="AJ60" i="6"/>
  <c r="AO59" i="6"/>
  <c r="AN59" i="6"/>
  <c r="AM59" i="6"/>
  <c r="AL59" i="6"/>
  <c r="AK59" i="6"/>
  <c r="AJ59" i="6"/>
  <c r="AO58" i="6"/>
  <c r="AN58" i="6"/>
  <c r="AM58" i="6"/>
  <c r="AL58" i="6"/>
  <c r="AK58" i="6"/>
  <c r="AJ58" i="6"/>
  <c r="AO57" i="6"/>
  <c r="AN57" i="6"/>
  <c r="AM57" i="6"/>
  <c r="AL57" i="6"/>
  <c r="AK57" i="6"/>
  <c r="AJ57" i="6"/>
  <c r="AO56" i="6"/>
  <c r="AN56" i="6"/>
  <c r="AM56" i="6"/>
  <c r="AL56" i="6"/>
  <c r="AK56" i="6"/>
  <c r="AJ56" i="6"/>
  <c r="AO55" i="6"/>
  <c r="AN55" i="6"/>
  <c r="AM55" i="6"/>
  <c r="AL55" i="6"/>
  <c r="AK55" i="6"/>
  <c r="AJ55" i="6"/>
  <c r="AO54" i="6"/>
  <c r="AN54" i="6"/>
  <c r="AM54" i="6"/>
  <c r="AL54" i="6"/>
  <c r="AK54" i="6"/>
  <c r="AJ54" i="6"/>
  <c r="AO53" i="6"/>
  <c r="AN53" i="6"/>
  <c r="AM53" i="6"/>
  <c r="AL53" i="6"/>
  <c r="AK53" i="6"/>
  <c r="AJ53" i="6"/>
  <c r="AH79" i="6"/>
  <c r="AG79" i="6"/>
  <c r="AF79" i="6"/>
  <c r="AE79" i="6"/>
  <c r="AD79" i="6"/>
  <c r="AC79" i="6"/>
  <c r="AH78" i="6"/>
  <c r="AG78" i="6"/>
  <c r="AF78" i="6"/>
  <c r="AE78" i="6"/>
  <c r="AD78" i="6"/>
  <c r="AC78" i="6"/>
  <c r="AH77" i="6"/>
  <c r="AG77" i="6"/>
  <c r="AF77" i="6"/>
  <c r="AE77" i="6"/>
  <c r="AD77" i="6"/>
  <c r="AC77" i="6"/>
  <c r="AH76" i="6"/>
  <c r="AG76" i="6"/>
  <c r="AF76" i="6"/>
  <c r="AE76" i="6"/>
  <c r="AD76" i="6"/>
  <c r="AC76" i="6"/>
  <c r="AH75" i="6"/>
  <c r="AG75" i="6"/>
  <c r="AF75" i="6"/>
  <c r="AE75" i="6"/>
  <c r="AD75" i="6"/>
  <c r="AC75" i="6"/>
  <c r="AH74" i="6"/>
  <c r="AG74" i="6"/>
  <c r="AF74" i="6"/>
  <c r="AE74" i="6"/>
  <c r="AD74" i="6"/>
  <c r="AC74" i="6"/>
  <c r="AH73" i="6"/>
  <c r="AG73" i="6"/>
  <c r="AF73" i="6"/>
  <c r="AE73" i="6"/>
  <c r="AD73" i="6"/>
  <c r="AC73" i="6"/>
  <c r="AH72" i="6"/>
  <c r="AG72" i="6"/>
  <c r="AF72" i="6"/>
  <c r="AE72" i="6"/>
  <c r="AD72" i="6"/>
  <c r="AC72" i="6"/>
  <c r="AH71" i="6"/>
  <c r="AG71" i="6"/>
  <c r="AF71" i="6"/>
  <c r="AE71" i="6"/>
  <c r="AD71" i="6"/>
  <c r="AC71" i="6"/>
  <c r="AH70" i="6"/>
  <c r="AG70" i="6"/>
  <c r="AF70" i="6"/>
  <c r="AE70" i="6"/>
  <c r="AD70" i="6"/>
  <c r="AC70" i="6"/>
  <c r="AH69" i="6"/>
  <c r="AG69" i="6"/>
  <c r="AF69" i="6"/>
  <c r="AE69" i="6"/>
  <c r="AD69" i="6"/>
  <c r="AC69" i="6"/>
  <c r="AH68" i="6"/>
  <c r="AG68" i="6"/>
  <c r="AF68" i="6"/>
  <c r="AE68" i="6"/>
  <c r="AD68" i="6"/>
  <c r="AC68" i="6"/>
  <c r="AH67" i="6"/>
  <c r="AG67" i="6"/>
  <c r="AF67" i="6"/>
  <c r="AE67" i="6"/>
  <c r="AD67" i="6"/>
  <c r="AC67" i="6"/>
  <c r="AH66" i="6"/>
  <c r="AG66" i="6"/>
  <c r="AF66" i="6"/>
  <c r="AE66" i="6"/>
  <c r="AD66" i="6"/>
  <c r="AC66" i="6"/>
  <c r="AH65" i="6"/>
  <c r="AG65" i="6"/>
  <c r="AF65" i="6"/>
  <c r="AE65" i="6"/>
  <c r="AD65" i="6"/>
  <c r="AC65" i="6"/>
  <c r="AH64" i="6"/>
  <c r="AG64" i="6"/>
  <c r="AF64" i="6"/>
  <c r="AE64" i="6"/>
  <c r="AD64" i="6"/>
  <c r="AC64" i="6"/>
  <c r="AH63" i="6"/>
  <c r="AG63" i="6"/>
  <c r="AF63" i="6"/>
  <c r="AE63" i="6"/>
  <c r="AD63" i="6"/>
  <c r="AC63" i="6"/>
  <c r="AH62" i="6"/>
  <c r="AG62" i="6"/>
  <c r="AF62" i="6"/>
  <c r="AE62" i="6"/>
  <c r="AD62" i="6"/>
  <c r="AC62" i="6"/>
  <c r="AH61" i="6"/>
  <c r="AG61" i="6"/>
  <c r="AF61" i="6"/>
  <c r="AE61" i="6"/>
  <c r="AD61" i="6"/>
  <c r="AC61" i="6"/>
  <c r="AH60" i="6"/>
  <c r="AG60" i="6"/>
  <c r="AF60" i="6"/>
  <c r="AE60" i="6"/>
  <c r="AD60" i="6"/>
  <c r="AC60" i="6"/>
  <c r="AH59" i="6"/>
  <c r="AG59" i="6"/>
  <c r="AF59" i="6"/>
  <c r="AE59" i="6"/>
  <c r="AD59" i="6"/>
  <c r="AC59" i="6"/>
  <c r="AH58" i="6"/>
  <c r="AG58" i="6"/>
  <c r="AF58" i="6"/>
  <c r="AE58" i="6"/>
  <c r="AD58" i="6"/>
  <c r="AC58" i="6"/>
  <c r="AH57" i="6"/>
  <c r="AG57" i="6"/>
  <c r="AF57" i="6"/>
  <c r="AE57" i="6"/>
  <c r="AD57" i="6"/>
  <c r="AC57" i="6"/>
  <c r="AH56" i="6"/>
  <c r="AG56" i="6"/>
  <c r="AF56" i="6"/>
  <c r="AE56" i="6"/>
  <c r="AD56" i="6"/>
  <c r="AC56" i="6"/>
  <c r="AH55" i="6"/>
  <c r="AG55" i="6"/>
  <c r="AF55" i="6"/>
  <c r="AE55" i="6"/>
  <c r="AD55" i="6"/>
  <c r="AC55" i="6"/>
  <c r="AH54" i="6"/>
  <c r="AG54" i="6"/>
  <c r="AF54" i="6"/>
  <c r="AE54" i="6"/>
  <c r="AD54" i="6"/>
  <c r="AC54" i="6"/>
  <c r="AH53" i="6"/>
  <c r="AG53" i="6"/>
  <c r="AF53" i="6"/>
  <c r="AE53" i="6"/>
  <c r="AD53" i="6"/>
  <c r="AC53" i="6"/>
  <c r="AA79" i="6"/>
  <c r="Z79" i="6"/>
  <c r="Y79" i="6"/>
  <c r="X79" i="6"/>
  <c r="W79" i="6"/>
  <c r="V79" i="6"/>
  <c r="AA78" i="6"/>
  <c r="Z78" i="6"/>
  <c r="Y78" i="6"/>
  <c r="X78" i="6"/>
  <c r="W78" i="6"/>
  <c r="V78" i="6"/>
  <c r="AA77" i="6"/>
  <c r="Z77" i="6"/>
  <c r="Y77" i="6"/>
  <c r="X77" i="6"/>
  <c r="W77" i="6"/>
  <c r="V77" i="6"/>
  <c r="AA76" i="6"/>
  <c r="Z76" i="6"/>
  <c r="Y76" i="6"/>
  <c r="X76" i="6"/>
  <c r="W76" i="6"/>
  <c r="V76" i="6"/>
  <c r="AA75" i="6"/>
  <c r="Z75" i="6"/>
  <c r="Y75" i="6"/>
  <c r="X75" i="6"/>
  <c r="W75" i="6"/>
  <c r="V75" i="6"/>
  <c r="AA74" i="6"/>
  <c r="Z74" i="6"/>
  <c r="Y74" i="6"/>
  <c r="X74" i="6"/>
  <c r="W74" i="6"/>
  <c r="V74" i="6"/>
  <c r="AA73" i="6"/>
  <c r="Z73" i="6"/>
  <c r="Y73" i="6"/>
  <c r="X73" i="6"/>
  <c r="W73" i="6"/>
  <c r="V73" i="6"/>
  <c r="AA72" i="6"/>
  <c r="Z72" i="6"/>
  <c r="Y72" i="6"/>
  <c r="X72" i="6"/>
  <c r="W72" i="6"/>
  <c r="V72" i="6"/>
  <c r="AA71" i="6"/>
  <c r="Z71" i="6"/>
  <c r="Y71" i="6"/>
  <c r="X71" i="6"/>
  <c r="W71" i="6"/>
  <c r="V71" i="6"/>
  <c r="AA70" i="6"/>
  <c r="Z70" i="6"/>
  <c r="Y70" i="6"/>
  <c r="X70" i="6"/>
  <c r="W70" i="6"/>
  <c r="V70" i="6"/>
  <c r="AA69" i="6"/>
  <c r="Z69" i="6"/>
  <c r="Y69" i="6"/>
  <c r="X69" i="6"/>
  <c r="W69" i="6"/>
  <c r="V69" i="6"/>
  <c r="AA68" i="6"/>
  <c r="Z68" i="6"/>
  <c r="Y68" i="6"/>
  <c r="X68" i="6"/>
  <c r="W68" i="6"/>
  <c r="V68" i="6"/>
  <c r="AA67" i="6"/>
  <c r="Z67" i="6"/>
  <c r="Y67" i="6"/>
  <c r="X67" i="6"/>
  <c r="W67" i="6"/>
  <c r="V67" i="6"/>
  <c r="AA66" i="6"/>
  <c r="Z66" i="6"/>
  <c r="Y66" i="6"/>
  <c r="X66" i="6"/>
  <c r="W66" i="6"/>
  <c r="V66" i="6"/>
  <c r="AA65" i="6"/>
  <c r="Z65" i="6"/>
  <c r="Y65" i="6"/>
  <c r="X65" i="6"/>
  <c r="W65" i="6"/>
  <c r="V65" i="6"/>
  <c r="AA64" i="6"/>
  <c r="Z64" i="6"/>
  <c r="Y64" i="6"/>
  <c r="X64" i="6"/>
  <c r="W64" i="6"/>
  <c r="V64" i="6"/>
  <c r="AA63" i="6"/>
  <c r="Z63" i="6"/>
  <c r="Y63" i="6"/>
  <c r="X63" i="6"/>
  <c r="W63" i="6"/>
  <c r="V63" i="6"/>
  <c r="AA62" i="6"/>
  <c r="Z62" i="6"/>
  <c r="Y62" i="6"/>
  <c r="X62" i="6"/>
  <c r="W62" i="6"/>
  <c r="V62" i="6"/>
  <c r="AA61" i="6"/>
  <c r="Z61" i="6"/>
  <c r="Y61" i="6"/>
  <c r="X61" i="6"/>
  <c r="W61" i="6"/>
  <c r="V61" i="6"/>
  <c r="AA60" i="6"/>
  <c r="Z60" i="6"/>
  <c r="Y60" i="6"/>
  <c r="X60" i="6"/>
  <c r="W60" i="6"/>
  <c r="V60" i="6"/>
  <c r="AA59" i="6"/>
  <c r="Z59" i="6"/>
  <c r="Y59" i="6"/>
  <c r="X59" i="6"/>
  <c r="W59" i="6"/>
  <c r="V59" i="6"/>
  <c r="AA58" i="6"/>
  <c r="Z58" i="6"/>
  <c r="Y58" i="6"/>
  <c r="X58" i="6"/>
  <c r="W58" i="6"/>
  <c r="V58" i="6"/>
  <c r="AA57" i="6"/>
  <c r="Z57" i="6"/>
  <c r="Y57" i="6"/>
  <c r="X57" i="6"/>
  <c r="W57" i="6"/>
  <c r="V57" i="6"/>
  <c r="AA56" i="6"/>
  <c r="Z56" i="6"/>
  <c r="Y56" i="6"/>
  <c r="X56" i="6"/>
  <c r="W56" i="6"/>
  <c r="V56" i="6"/>
  <c r="AA55" i="6"/>
  <c r="Z55" i="6"/>
  <c r="Y55" i="6"/>
  <c r="X55" i="6"/>
  <c r="W55" i="6"/>
  <c r="V55" i="6"/>
  <c r="AA54" i="6"/>
  <c r="Z54" i="6"/>
  <c r="Y54" i="6"/>
  <c r="X54" i="6"/>
  <c r="W54" i="6"/>
  <c r="V54" i="6"/>
  <c r="AA53" i="6"/>
  <c r="Z53" i="6"/>
  <c r="Y53" i="6"/>
  <c r="X53" i="6"/>
  <c r="W53" i="6"/>
  <c r="V53" i="6"/>
  <c r="AQ53" i="6"/>
  <c r="AR53" i="6"/>
  <c r="AS53" i="6"/>
  <c r="AQ54" i="6"/>
  <c r="AR54" i="6"/>
  <c r="AS54" i="6"/>
  <c r="AQ55" i="6"/>
  <c r="AR55" i="6"/>
  <c r="AS55" i="6"/>
  <c r="AQ56" i="6"/>
  <c r="AR56" i="6"/>
  <c r="AS56" i="6"/>
  <c r="AQ57" i="6"/>
  <c r="AR57" i="6"/>
  <c r="AS57" i="6"/>
  <c r="AQ58" i="6"/>
  <c r="AR58" i="6"/>
  <c r="AS58" i="6"/>
  <c r="AQ59" i="6"/>
  <c r="AR59" i="6"/>
  <c r="AS59" i="6"/>
  <c r="AQ60" i="6"/>
  <c r="AR60" i="6"/>
  <c r="AS60" i="6"/>
  <c r="AQ61" i="6"/>
  <c r="AR61" i="6"/>
  <c r="AS61" i="6"/>
  <c r="AQ62" i="6"/>
  <c r="AR62" i="6"/>
  <c r="AS62" i="6"/>
  <c r="AQ63" i="6"/>
  <c r="AR63" i="6"/>
  <c r="AS63" i="6"/>
  <c r="AQ64" i="6"/>
  <c r="AR64" i="6"/>
  <c r="AS64" i="6"/>
  <c r="AQ65" i="6"/>
  <c r="AR65" i="6"/>
  <c r="AS65" i="6"/>
  <c r="AQ66" i="6"/>
  <c r="AR66" i="6"/>
  <c r="AS66" i="6"/>
  <c r="AQ67" i="6"/>
  <c r="AR67" i="6"/>
  <c r="AS67" i="6"/>
  <c r="AQ68" i="6"/>
  <c r="AR68" i="6"/>
  <c r="AS68" i="6"/>
  <c r="AQ69" i="6"/>
  <c r="AR69" i="6"/>
  <c r="AS69" i="6"/>
  <c r="AQ70" i="6"/>
  <c r="AR70" i="6"/>
  <c r="AS70" i="6"/>
  <c r="AQ71" i="6"/>
  <c r="AR71" i="6"/>
  <c r="AS71" i="6"/>
  <c r="AQ72" i="6"/>
  <c r="AR72" i="6"/>
  <c r="AS72" i="6"/>
  <c r="AQ73" i="6"/>
  <c r="AR73" i="6"/>
  <c r="AS73" i="6"/>
  <c r="AQ74" i="6"/>
  <c r="AR74" i="6"/>
  <c r="AS74" i="6"/>
  <c r="AQ75" i="6"/>
  <c r="AR75" i="6"/>
  <c r="AS75" i="6"/>
  <c r="AQ76" i="6"/>
  <c r="AR76" i="6"/>
  <c r="AS76" i="6"/>
  <c r="AQ77" i="6"/>
  <c r="AR77" i="6"/>
  <c r="AS77" i="6"/>
  <c r="AQ78" i="6"/>
  <c r="AR78" i="6"/>
  <c r="AS78" i="6"/>
  <c r="AQ79" i="6"/>
  <c r="AR79" i="6"/>
  <c r="AS79" i="6"/>
  <c r="AI51" i="6"/>
  <c r="AB51" i="6"/>
  <c r="U51" i="6"/>
  <c r="N51" i="6"/>
  <c r="G3" i="10"/>
  <c r="E9" i="10"/>
  <c r="E8" i="10"/>
  <c r="C4" i="1"/>
  <c r="AB69" i="13" l="1"/>
  <c r="AB73" i="13"/>
  <c r="AB70" i="13"/>
  <c r="AB74" i="13"/>
  <c r="AB75" i="13"/>
  <c r="AB79" i="13"/>
  <c r="AB83" i="13"/>
  <c r="AB87" i="13"/>
  <c r="AB91" i="13"/>
  <c r="AB95" i="13"/>
  <c r="AB99" i="13"/>
  <c r="AB103" i="13"/>
  <c r="AB107" i="13"/>
  <c r="AB111" i="13"/>
  <c r="AB115" i="13"/>
  <c r="AB119" i="13"/>
  <c r="AB123" i="13"/>
  <c r="AB127" i="13"/>
  <c r="AB131" i="13"/>
  <c r="AB135" i="13"/>
  <c r="AB139" i="13"/>
  <c r="AB143" i="13"/>
  <c r="AB147" i="13"/>
  <c r="AB151" i="13"/>
  <c r="AB155" i="13"/>
  <c r="AB159" i="13"/>
  <c r="AB163" i="13"/>
  <c r="AB167" i="13"/>
  <c r="AB171" i="13"/>
  <c r="AB175" i="13"/>
  <c r="AB179" i="13"/>
  <c r="AB183" i="13"/>
  <c r="AB187" i="13"/>
  <c r="AD47" i="13"/>
  <c r="AD63" i="13"/>
  <c r="AD79" i="13"/>
  <c r="AD95" i="13"/>
  <c r="AD111" i="13"/>
  <c r="AD127" i="13"/>
  <c r="AD143" i="13"/>
  <c r="AD159" i="13"/>
  <c r="AD175" i="13"/>
  <c r="AB72" i="13"/>
  <c r="AB82" i="13"/>
  <c r="AB90" i="13"/>
  <c r="AB98" i="13"/>
  <c r="AB76" i="13"/>
  <c r="AB80" i="13"/>
  <c r="AB84" i="13"/>
  <c r="AB88" i="13"/>
  <c r="AB92" i="13"/>
  <c r="AB96" i="13"/>
  <c r="AB100" i="13"/>
  <c r="AB104" i="13"/>
  <c r="AB108" i="13"/>
  <c r="AB112" i="13"/>
  <c r="AB116" i="13"/>
  <c r="AB120" i="13"/>
  <c r="AB124" i="13"/>
  <c r="AB128" i="13"/>
  <c r="AB132" i="13"/>
  <c r="AB136" i="13"/>
  <c r="AB140" i="13"/>
  <c r="AB144" i="13"/>
  <c r="AB148" i="13"/>
  <c r="AB152" i="13"/>
  <c r="AB156" i="13"/>
  <c r="AB160" i="13"/>
  <c r="AB164" i="13"/>
  <c r="AB168" i="13"/>
  <c r="AB172" i="13"/>
  <c r="AB176" i="13"/>
  <c r="AB180" i="13"/>
  <c r="AB184" i="13"/>
  <c r="AB188" i="13"/>
  <c r="AD38" i="13"/>
  <c r="AD46" i="13"/>
  <c r="AD54" i="13"/>
  <c r="AD62" i="13"/>
  <c r="AD70" i="13"/>
  <c r="AD78" i="13"/>
  <c r="AD86" i="13"/>
  <c r="AD94" i="13"/>
  <c r="AD102" i="13"/>
  <c r="AD110" i="13"/>
  <c r="AD118" i="13"/>
  <c r="AD126" i="13"/>
  <c r="AD134" i="13"/>
  <c r="AD142" i="13"/>
  <c r="AD150" i="13"/>
  <c r="AD158" i="13"/>
  <c r="AD166" i="13"/>
  <c r="AD174" i="13"/>
  <c r="AD182" i="13"/>
  <c r="AB71" i="13"/>
  <c r="AB77" i="13"/>
  <c r="AB81" i="13"/>
  <c r="AB85" i="13"/>
  <c r="AB89" i="13"/>
  <c r="AB93" i="13"/>
  <c r="AB97" i="13"/>
  <c r="AB101" i="13"/>
  <c r="AB105" i="13"/>
  <c r="AB109" i="13"/>
  <c r="AB113" i="13"/>
  <c r="AB117" i="13"/>
  <c r="AB121" i="13"/>
  <c r="AB125" i="13"/>
  <c r="AB129" i="13"/>
  <c r="AB133" i="13"/>
  <c r="AB137" i="13"/>
  <c r="AB141" i="13"/>
  <c r="AB145" i="13"/>
  <c r="AB149" i="13"/>
  <c r="AB153" i="13"/>
  <c r="AB157" i="13"/>
  <c r="AB161" i="13"/>
  <c r="AB165" i="13"/>
  <c r="AB169" i="13"/>
  <c r="AB173" i="13"/>
  <c r="AB177" i="13"/>
  <c r="AB181" i="13"/>
  <c r="AB185" i="13"/>
  <c r="AD39" i="13"/>
  <c r="AD55" i="13"/>
  <c r="AD71" i="13"/>
  <c r="AD87" i="13"/>
  <c r="AD103" i="13"/>
  <c r="AD119" i="13"/>
  <c r="AD135" i="13"/>
  <c r="AD151" i="13"/>
  <c r="AD167" i="13"/>
  <c r="AD183" i="13"/>
  <c r="AB78" i="13"/>
  <c r="AB86" i="13"/>
  <c r="AB94" i="13"/>
  <c r="AB102" i="13"/>
  <c r="AB118" i="13"/>
  <c r="AB134" i="13"/>
  <c r="AB150" i="13"/>
  <c r="AB166" i="13"/>
  <c r="AB182" i="13"/>
  <c r="AB106" i="13"/>
  <c r="AB122" i="13"/>
  <c r="AB138" i="13"/>
  <c r="AB154" i="13"/>
  <c r="AB170" i="13"/>
  <c r="AB186" i="13"/>
  <c r="AB110" i="13"/>
  <c r="AB126" i="13"/>
  <c r="AB142" i="13"/>
  <c r="AB158" i="13"/>
  <c r="AB174" i="13"/>
  <c r="AB114" i="13"/>
  <c r="AB130" i="13"/>
  <c r="AB146" i="13"/>
  <c r="AB162" i="13"/>
  <c r="AB178" i="13"/>
  <c r="AD184" i="13"/>
  <c r="AD152" i="13"/>
  <c r="AD120" i="13"/>
  <c r="AD88" i="13"/>
  <c r="AD56" i="13"/>
  <c r="AD179" i="13"/>
  <c r="AD147" i="13"/>
  <c r="AD115" i="13"/>
  <c r="AD83" i="13"/>
  <c r="AD51" i="13"/>
  <c r="AD164" i="13"/>
  <c r="AD132" i="13"/>
  <c r="AD100" i="13"/>
  <c r="AD68" i="13"/>
  <c r="AD178" i="13"/>
  <c r="AD146" i="13"/>
  <c r="AD114" i="13"/>
  <c r="AD82" i="13"/>
  <c r="AD50" i="13"/>
  <c r="AD177" i="13"/>
  <c r="AD161" i="13"/>
  <c r="AD145" i="13"/>
  <c r="AD129" i="13"/>
  <c r="AD113" i="13"/>
  <c r="AD97" i="13"/>
  <c r="AD81" i="13"/>
  <c r="AD65" i="13"/>
  <c r="AD49" i="13"/>
  <c r="AD176" i="13"/>
  <c r="AD144" i="13"/>
  <c r="AD112" i="13"/>
  <c r="AD80" i="13"/>
  <c r="AD48" i="13"/>
  <c r="AD171" i="13"/>
  <c r="AD139" i="13"/>
  <c r="AD107" i="13"/>
  <c r="AD75" i="13"/>
  <c r="AD43" i="13"/>
  <c r="AD188" i="13"/>
  <c r="AD156" i="13"/>
  <c r="AD124" i="13"/>
  <c r="AD92" i="13"/>
  <c r="AD60" i="13"/>
  <c r="AD170" i="13"/>
  <c r="AD138" i="13"/>
  <c r="AD106" i="13"/>
  <c r="AD74" i="13"/>
  <c r="AD42" i="13"/>
  <c r="AD173" i="13"/>
  <c r="AD157" i="13"/>
  <c r="AD141" i="13"/>
  <c r="AD125" i="13"/>
  <c r="AD109" i="13"/>
  <c r="AD93" i="13"/>
  <c r="AD77" i="13"/>
  <c r="AD61" i="13"/>
  <c r="AD45" i="13"/>
  <c r="AD168" i="13"/>
  <c r="AD136" i="13"/>
  <c r="AD104" i="13"/>
  <c r="AD72" i="13"/>
  <c r="AD40" i="13"/>
  <c r="AD163" i="13"/>
  <c r="AD131" i="13"/>
  <c r="AD99" i="13"/>
  <c r="AD67" i="13"/>
  <c r="AD180" i="13"/>
  <c r="AD148" i="13"/>
  <c r="AD116" i="13"/>
  <c r="AD84" i="13"/>
  <c r="AD52" i="13"/>
  <c r="AD37" i="13"/>
  <c r="AD162" i="13"/>
  <c r="AD130" i="13"/>
  <c r="AD98" i="13"/>
  <c r="AD66" i="13"/>
  <c r="AD185" i="13"/>
  <c r="AD169" i="13"/>
  <c r="AD153" i="13"/>
  <c r="AD137" i="13"/>
  <c r="AD121" i="13"/>
  <c r="AD105" i="13"/>
  <c r="AD89" i="13"/>
  <c r="AD73" i="13"/>
  <c r="AD57" i="13"/>
  <c r="AD41" i="13"/>
  <c r="AD160" i="13"/>
  <c r="AD128" i="13"/>
  <c r="AD96" i="13"/>
  <c r="AD64" i="13"/>
  <c r="AD187" i="13"/>
  <c r="AD155" i="13"/>
  <c r="AD123" i="13"/>
  <c r="AD91" i="13"/>
  <c r="AD59" i="13"/>
  <c r="AD172" i="13"/>
  <c r="AD140" i="13"/>
  <c r="AD108" i="13"/>
  <c r="AD76" i="13"/>
  <c r="AD44" i="13"/>
  <c r="AD186" i="13"/>
  <c r="AD154" i="13"/>
  <c r="AD122" i="13"/>
  <c r="AD90" i="13"/>
  <c r="AD58" i="13"/>
  <c r="AD181" i="13"/>
  <c r="AD165" i="13"/>
  <c r="AD149" i="13"/>
  <c r="AD133" i="13"/>
  <c r="AD117" i="13"/>
  <c r="AD101" i="13"/>
  <c r="AD85" i="13"/>
  <c r="AD69" i="13"/>
  <c r="AD53" i="13"/>
  <c r="AE46" i="13"/>
  <c r="AE110" i="13"/>
  <c r="AE126" i="13"/>
  <c r="AE142" i="13"/>
  <c r="AE166" i="13"/>
  <c r="AE182" i="13"/>
  <c r="AE45" i="13"/>
  <c r="AE53" i="13"/>
  <c r="AE61" i="13"/>
  <c r="AE69" i="13"/>
  <c r="AE77" i="13"/>
  <c r="AE85" i="13"/>
  <c r="AE93" i="13"/>
  <c r="AE101" i="13"/>
  <c r="AE109" i="13"/>
  <c r="AE117" i="13"/>
  <c r="AE125" i="13"/>
  <c r="AE133" i="13"/>
  <c r="AE141" i="13"/>
  <c r="AE149" i="13"/>
  <c r="AE157" i="13"/>
  <c r="AE165" i="13"/>
  <c r="AE173" i="13"/>
  <c r="AE181" i="13"/>
  <c r="AE38" i="13"/>
  <c r="AE54" i="13"/>
  <c r="AE62" i="13"/>
  <c r="AE70" i="13"/>
  <c r="AE78" i="13"/>
  <c r="AE86" i="13"/>
  <c r="AE94" i="13"/>
  <c r="AE102" i="13"/>
  <c r="AE118" i="13"/>
  <c r="AE134" i="13"/>
  <c r="AE150" i="13"/>
  <c r="AE158" i="13"/>
  <c r="AE174" i="13"/>
  <c r="AE175" i="13"/>
  <c r="AE143" i="13"/>
  <c r="AE115" i="13"/>
  <c r="AE83" i="13"/>
  <c r="AE63" i="13"/>
  <c r="AE47" i="13"/>
  <c r="AE170" i="13"/>
  <c r="AE138" i="13"/>
  <c r="AE106" i="13"/>
  <c r="AE74" i="13"/>
  <c r="AE42" i="13"/>
  <c r="AE187" i="13"/>
  <c r="AE155" i="13"/>
  <c r="AE119" i="13"/>
  <c r="AE87" i="13"/>
  <c r="AE169" i="13"/>
  <c r="AE137" i="13"/>
  <c r="AE105" i="13"/>
  <c r="AE73" i="13"/>
  <c r="AE41" i="13"/>
  <c r="AE184" i="13"/>
  <c r="AE168" i="13"/>
  <c r="AE152" i="13"/>
  <c r="AE136" i="13"/>
  <c r="AE120" i="13"/>
  <c r="AE104" i="13"/>
  <c r="AE88" i="13"/>
  <c r="AE72" i="13"/>
  <c r="AE56" i="13"/>
  <c r="AE40" i="13"/>
  <c r="AE167" i="13"/>
  <c r="AE139" i="13"/>
  <c r="AE103" i="13"/>
  <c r="AE79" i="13"/>
  <c r="AE59" i="13"/>
  <c r="AE43" i="13"/>
  <c r="AE162" i="13"/>
  <c r="AE130" i="13"/>
  <c r="AE98" i="13"/>
  <c r="AE66" i="13"/>
  <c r="AE179" i="13"/>
  <c r="AE147" i="13"/>
  <c r="AE111" i="13"/>
  <c r="AE75" i="13"/>
  <c r="AE161" i="13"/>
  <c r="AE129" i="13"/>
  <c r="AE97" i="13"/>
  <c r="AE65" i="13"/>
  <c r="AE37" i="13"/>
  <c r="AE180" i="13"/>
  <c r="AE164" i="13"/>
  <c r="AE148" i="13"/>
  <c r="AE132" i="13"/>
  <c r="AE116" i="13"/>
  <c r="AE100" i="13"/>
  <c r="AE84" i="13"/>
  <c r="AE68" i="13"/>
  <c r="AE52" i="13"/>
  <c r="AE159" i="13"/>
  <c r="AE131" i="13"/>
  <c r="AE95" i="13"/>
  <c r="AE71" i="13"/>
  <c r="AE55" i="13"/>
  <c r="AE39" i="13"/>
  <c r="AE186" i="13"/>
  <c r="AE154" i="13"/>
  <c r="AE122" i="13"/>
  <c r="AE90" i="13"/>
  <c r="AE58" i="13"/>
  <c r="AE171" i="13"/>
  <c r="AE135" i="13"/>
  <c r="AE107" i="13"/>
  <c r="AE185" i="13"/>
  <c r="AE153" i="13"/>
  <c r="AE121" i="13"/>
  <c r="AE89" i="13"/>
  <c r="AE57" i="13"/>
  <c r="AE176" i="13"/>
  <c r="AE160" i="13"/>
  <c r="AE144" i="13"/>
  <c r="AE128" i="13"/>
  <c r="AE112" i="13"/>
  <c r="AE96" i="13"/>
  <c r="AE80" i="13"/>
  <c r="AE64" i="13"/>
  <c r="AE48" i="13"/>
  <c r="AE183" i="13"/>
  <c r="AE151" i="13"/>
  <c r="AE123" i="13"/>
  <c r="AE91" i="13"/>
  <c r="AE67" i="13"/>
  <c r="AE51" i="13"/>
  <c r="AE178" i="13"/>
  <c r="AE146" i="13"/>
  <c r="AE114" i="13"/>
  <c r="AE82" i="13"/>
  <c r="AE50" i="13"/>
  <c r="AE163" i="13"/>
  <c r="AE127" i="13"/>
  <c r="AE99" i="13"/>
  <c r="AE177" i="13"/>
  <c r="AE145" i="13"/>
  <c r="AE113" i="13"/>
  <c r="AE81" i="13"/>
  <c r="AE49" i="13"/>
  <c r="AE188" i="13"/>
  <c r="AE172" i="13"/>
  <c r="AE156" i="13"/>
  <c r="AE140" i="13"/>
  <c r="AE124" i="13"/>
  <c r="AE108" i="13"/>
  <c r="AE92" i="13"/>
  <c r="AE76" i="13"/>
  <c r="AE60" i="13"/>
  <c r="AE44" i="13"/>
  <c r="AC73" i="13"/>
  <c r="AG73" i="13" s="1"/>
  <c r="AC89" i="13"/>
  <c r="AC105" i="13"/>
  <c r="AG105" i="13" s="1"/>
  <c r="AC121" i="13"/>
  <c r="AC137" i="13"/>
  <c r="AC153" i="13"/>
  <c r="AC169" i="13"/>
  <c r="AG169" i="13" s="1"/>
  <c r="AC185" i="13"/>
  <c r="AC82" i="13"/>
  <c r="AC98" i="13"/>
  <c r="AG98" i="13" s="1"/>
  <c r="AC114" i="13"/>
  <c r="AG114" i="13" s="1"/>
  <c r="AC130" i="13"/>
  <c r="AC146" i="13"/>
  <c r="AC162" i="13"/>
  <c r="AC178" i="13"/>
  <c r="AG178" i="13" s="1"/>
  <c r="AC80" i="13"/>
  <c r="AG80" i="13" s="1"/>
  <c r="AC112" i="13"/>
  <c r="AC144" i="13"/>
  <c r="AC176" i="13"/>
  <c r="AC84" i="13"/>
  <c r="AC148" i="13"/>
  <c r="AC111" i="13"/>
  <c r="AG111" i="13" s="1"/>
  <c r="AC175" i="13"/>
  <c r="AG175" i="13" s="1"/>
  <c r="AC99" i="13"/>
  <c r="AG99" i="13" s="1"/>
  <c r="AC131" i="13"/>
  <c r="AC163" i="13"/>
  <c r="AC108" i="13"/>
  <c r="AG108" i="13" s="1"/>
  <c r="AC172" i="13"/>
  <c r="AC87" i="13"/>
  <c r="AC151" i="13"/>
  <c r="AC77" i="13"/>
  <c r="AC93" i="13"/>
  <c r="AG93" i="13" s="1"/>
  <c r="AC109" i="13"/>
  <c r="AC125" i="13"/>
  <c r="AC141" i="13"/>
  <c r="AC157" i="13"/>
  <c r="AG157" i="13" s="1"/>
  <c r="AC173" i="13"/>
  <c r="AC70" i="13"/>
  <c r="AC86" i="13"/>
  <c r="AG86" i="13" s="1"/>
  <c r="AC102" i="13"/>
  <c r="AC118" i="13"/>
  <c r="AG118" i="13" s="1"/>
  <c r="AC134" i="13"/>
  <c r="AC150" i="13"/>
  <c r="AC166" i="13"/>
  <c r="AC182" i="13"/>
  <c r="AG182" i="13" s="1"/>
  <c r="AC88" i="13"/>
  <c r="AG88" i="13" s="1"/>
  <c r="AC120" i="13"/>
  <c r="AG120" i="13" s="1"/>
  <c r="AC152" i="13"/>
  <c r="AG152" i="13" s="1"/>
  <c r="AC184" i="13"/>
  <c r="AG184" i="13" s="1"/>
  <c r="AC100" i="13"/>
  <c r="AC164" i="13"/>
  <c r="AC127" i="13"/>
  <c r="AG127" i="13" s="1"/>
  <c r="AC75" i="13"/>
  <c r="AC107" i="13"/>
  <c r="AC139" i="13"/>
  <c r="AC171" i="13"/>
  <c r="AC124" i="13"/>
  <c r="AC103" i="13"/>
  <c r="AC167" i="13"/>
  <c r="AC81" i="13"/>
  <c r="AC97" i="13"/>
  <c r="AC113" i="13"/>
  <c r="AC129" i="13"/>
  <c r="AC145" i="13"/>
  <c r="AC161" i="13"/>
  <c r="AC177" i="13"/>
  <c r="AC74" i="13"/>
  <c r="AC90" i="13"/>
  <c r="AC106" i="13"/>
  <c r="AC122" i="13"/>
  <c r="AC138" i="13"/>
  <c r="AC154" i="13"/>
  <c r="AG154" i="13" s="1"/>
  <c r="AC170" i="13"/>
  <c r="AC186" i="13"/>
  <c r="AC96" i="13"/>
  <c r="AC128" i="13"/>
  <c r="AG128" i="13" s="1"/>
  <c r="AC160" i="13"/>
  <c r="AC116" i="13"/>
  <c r="AC180" i="13"/>
  <c r="AC79" i="13"/>
  <c r="AG79" i="13" s="1"/>
  <c r="AC143" i="13"/>
  <c r="AG143" i="13" s="1"/>
  <c r="AC83" i="13"/>
  <c r="AC115" i="13"/>
  <c r="AG115" i="13" s="1"/>
  <c r="AC147" i="13"/>
  <c r="AC179" i="13"/>
  <c r="AC76" i="13"/>
  <c r="AC140" i="13"/>
  <c r="AG140" i="13" s="1"/>
  <c r="AC119" i="13"/>
  <c r="AG119" i="13" s="1"/>
  <c r="AC183" i="13"/>
  <c r="AC69" i="13"/>
  <c r="AC85" i="13"/>
  <c r="AG85" i="13" s="1"/>
  <c r="AC101" i="13"/>
  <c r="AG101" i="13" s="1"/>
  <c r="AC117" i="13"/>
  <c r="AG117" i="13" s="1"/>
  <c r="AC133" i="13"/>
  <c r="AG133" i="13" s="1"/>
  <c r="AC149" i="13"/>
  <c r="AG149" i="13" s="1"/>
  <c r="AC165" i="13"/>
  <c r="AG165" i="13" s="1"/>
  <c r="AC181" i="13"/>
  <c r="AG181" i="13" s="1"/>
  <c r="AC78" i="13"/>
  <c r="AG78" i="13" s="1"/>
  <c r="AC94" i="13"/>
  <c r="AC110" i="13"/>
  <c r="AC126" i="13"/>
  <c r="AG126" i="13" s="1"/>
  <c r="AC142" i="13"/>
  <c r="AC158" i="13"/>
  <c r="AC174" i="13"/>
  <c r="AC72" i="13"/>
  <c r="AC104" i="13"/>
  <c r="AG104" i="13" s="1"/>
  <c r="AC136" i="13"/>
  <c r="AG136" i="13" s="1"/>
  <c r="AC168" i="13"/>
  <c r="AG168" i="13" s="1"/>
  <c r="J29" i="10" s="1"/>
  <c r="AC132" i="13"/>
  <c r="AG132" i="13" s="1"/>
  <c r="AC188" i="13"/>
  <c r="AC95" i="13"/>
  <c r="AG95" i="13" s="1"/>
  <c r="AC159" i="13"/>
  <c r="AG159" i="13" s="1"/>
  <c r="AC91" i="13"/>
  <c r="AC123" i="13"/>
  <c r="AC155" i="13"/>
  <c r="AC187" i="13"/>
  <c r="AC92" i="13"/>
  <c r="AC156" i="13"/>
  <c r="AC71" i="13"/>
  <c r="AC135" i="13"/>
  <c r="AG135" i="13" s="1"/>
  <c r="I8" i="10"/>
  <c r="A11" i="13"/>
  <c r="E11" i="13" s="1"/>
  <c r="A6" i="13"/>
  <c r="I6" i="10"/>
  <c r="I5" i="10"/>
  <c r="I7" i="10"/>
  <c r="AA14" i="12"/>
  <c r="AU46" i="12" s="1"/>
  <c r="AA15" i="12"/>
  <c r="A13" i="1"/>
  <c r="O53" i="1"/>
  <c r="O52" i="1"/>
  <c r="O51" i="1"/>
  <c r="O50" i="1"/>
  <c r="N53" i="1"/>
  <c r="N52" i="1"/>
  <c r="N51" i="1"/>
  <c r="N50" i="1"/>
  <c r="M53" i="1"/>
  <c r="M52" i="1"/>
  <c r="M51" i="1"/>
  <c r="M50" i="1"/>
  <c r="L53" i="1"/>
  <c r="L52" i="1"/>
  <c r="L51" i="1"/>
  <c r="L50" i="1"/>
  <c r="K53" i="1"/>
  <c r="K52" i="1"/>
  <c r="K51" i="1"/>
  <c r="K50" i="1"/>
  <c r="J53" i="1"/>
  <c r="J52" i="1"/>
  <c r="J51" i="1"/>
  <c r="J50" i="1"/>
  <c r="I53" i="1"/>
  <c r="I52" i="1"/>
  <c r="I51" i="1"/>
  <c r="I50" i="1"/>
  <c r="H53" i="1"/>
  <c r="H52" i="1"/>
  <c r="H51" i="1"/>
  <c r="H50" i="1"/>
  <c r="AG156" i="13" l="1"/>
  <c r="AG163" i="13"/>
  <c r="AG179" i="13"/>
  <c r="AG124" i="13"/>
  <c r="AG137" i="13"/>
  <c r="AG90" i="13"/>
  <c r="AG81" i="13"/>
  <c r="AG84" i="13"/>
  <c r="AG187" i="13"/>
  <c r="AG145" i="13"/>
  <c r="AG171" i="13"/>
  <c r="AG123" i="13"/>
  <c r="AG116" i="13"/>
  <c r="AG177" i="13"/>
  <c r="AG113" i="13"/>
  <c r="AG107" i="13"/>
  <c r="AG100" i="13"/>
  <c r="AG158" i="13"/>
  <c r="AG94" i="13"/>
  <c r="AG96" i="13"/>
  <c r="AG74" i="13"/>
  <c r="AG167" i="13"/>
  <c r="AG150" i="13"/>
  <c r="AG141" i="13"/>
  <c r="AG77" i="13"/>
  <c r="AG176" i="13"/>
  <c r="AG186" i="13"/>
  <c r="AG122" i="13"/>
  <c r="AG103" i="13"/>
  <c r="AG125" i="13"/>
  <c r="AG151" i="13"/>
  <c r="AG144" i="13"/>
  <c r="AG183" i="13"/>
  <c r="AG160" i="13"/>
  <c r="AG173" i="13"/>
  <c r="AG109" i="13"/>
  <c r="AG87" i="13"/>
  <c r="AG112" i="13"/>
  <c r="AG146" i="13"/>
  <c r="AG82" i="13"/>
  <c r="AG92" i="13"/>
  <c r="AG91" i="13"/>
  <c r="AG188" i="13"/>
  <c r="AG174" i="13"/>
  <c r="AG110" i="13"/>
  <c r="AG69" i="13"/>
  <c r="AG147" i="13"/>
  <c r="AG138" i="13"/>
  <c r="AG161" i="13"/>
  <c r="AG97" i="13"/>
  <c r="AG75" i="13"/>
  <c r="AG164" i="13"/>
  <c r="AG166" i="13"/>
  <c r="AG102" i="13"/>
  <c r="AG172" i="13"/>
  <c r="AG131" i="13"/>
  <c r="AG130" i="13"/>
  <c r="AG153" i="13"/>
  <c r="AG89" i="13"/>
  <c r="AG71" i="13"/>
  <c r="AG155" i="13"/>
  <c r="AG72" i="13"/>
  <c r="AG142" i="13"/>
  <c r="AG76" i="13"/>
  <c r="AG83" i="13"/>
  <c r="AG180" i="13"/>
  <c r="AG170" i="13"/>
  <c r="AG106" i="13"/>
  <c r="AG129" i="13"/>
  <c r="AG139" i="13"/>
  <c r="AG134" i="13"/>
  <c r="AG70" i="13"/>
  <c r="AG148" i="13"/>
  <c r="AG162" i="13"/>
  <c r="AG185" i="13"/>
  <c r="AG121" i="13"/>
  <c r="AV237" i="12"/>
  <c r="AV345" i="12"/>
  <c r="AV205" i="12"/>
  <c r="AV235" i="12"/>
  <c r="AV315" i="12"/>
  <c r="AV317" i="12"/>
  <c r="AV331" i="12"/>
  <c r="AV296" i="12"/>
  <c r="AV334" i="12"/>
  <c r="AV347" i="12"/>
  <c r="AV236" i="12"/>
  <c r="AV245" i="12"/>
  <c r="AV307" i="12"/>
  <c r="AV328" i="12"/>
  <c r="AV338" i="12"/>
  <c r="AV214" i="12"/>
  <c r="AV227" i="12"/>
  <c r="AV265" i="12"/>
  <c r="AV280" i="12"/>
  <c r="AV299" i="12"/>
  <c r="AV308" i="12"/>
  <c r="AV321" i="12"/>
  <c r="AV342" i="12"/>
  <c r="AV352" i="12"/>
  <c r="AV267" i="12"/>
  <c r="AV288" i="12"/>
  <c r="AV309" i="12"/>
  <c r="AV322" i="12"/>
  <c r="AV343" i="12"/>
  <c r="AV356" i="12"/>
  <c r="AV336" i="12"/>
  <c r="AV276" i="12"/>
  <c r="AV335" i="12"/>
  <c r="AV303" i="12"/>
  <c r="AV223" i="12"/>
  <c r="AV302" i="12"/>
  <c r="AV206" i="12"/>
  <c r="AV337" i="12"/>
  <c r="AV313" i="12"/>
  <c r="AV314" i="12"/>
  <c r="AV294" i="12"/>
  <c r="AV278" i="12"/>
  <c r="AV258" i="12"/>
  <c r="AV238" i="12"/>
  <c r="AV218" i="12"/>
  <c r="AV332" i="12"/>
  <c r="AV304" i="12"/>
  <c r="AV264" i="12"/>
  <c r="AV248" i="12"/>
  <c r="AV228" i="12"/>
  <c r="AV212" i="12"/>
  <c r="AV291" i="12"/>
  <c r="AV275" i="12"/>
  <c r="AV247" i="12"/>
  <c r="AV215" i="12"/>
  <c r="AV297" i="12"/>
  <c r="AV281" i="12"/>
  <c r="AV253" i="12"/>
  <c r="AV229" i="12"/>
  <c r="AV213" i="12"/>
  <c r="AV316" i="12"/>
  <c r="AV355" i="12"/>
  <c r="AV327" i="12"/>
  <c r="AV259" i="12"/>
  <c r="AV354" i="12"/>
  <c r="AV266" i="12"/>
  <c r="AV353" i="12"/>
  <c r="AV333" i="12"/>
  <c r="AV305" i="12"/>
  <c r="AV346" i="12"/>
  <c r="AV310" i="12"/>
  <c r="AV290" i="12"/>
  <c r="AV274" i="12"/>
  <c r="AV254" i="12"/>
  <c r="AV234" i="12"/>
  <c r="AV210" i="12"/>
  <c r="AV324" i="12"/>
  <c r="AV300" i="12"/>
  <c r="AV260" i="12"/>
  <c r="AV244" i="12"/>
  <c r="AV224" i="12"/>
  <c r="AV208" i="12"/>
  <c r="AV287" i="12"/>
  <c r="AV271" i="12"/>
  <c r="AV243" i="12"/>
  <c r="AV211" i="12"/>
  <c r="AV293" i="12"/>
  <c r="AV277" i="12"/>
  <c r="AV249" i="12"/>
  <c r="AV225" i="12"/>
  <c r="AV209" i="12"/>
  <c r="AV292" i="12"/>
  <c r="AV319" i="12"/>
  <c r="AV350" i="12"/>
  <c r="AV349" i="12"/>
  <c r="AV273" i="12"/>
  <c r="AV306" i="12"/>
  <c r="AV270" i="12"/>
  <c r="AV230" i="12"/>
  <c r="AV320" i="12"/>
  <c r="AV256" i="12"/>
  <c r="AV220" i="12"/>
  <c r="AV283" i="12"/>
  <c r="AV239" i="12"/>
  <c r="AV289" i="12"/>
  <c r="AV241" i="12"/>
  <c r="AV251" i="12"/>
  <c r="AV339" i="12"/>
  <c r="AV318" i="12"/>
  <c r="AV344" i="12"/>
  <c r="AV232" i="12"/>
  <c r="AV255" i="12"/>
  <c r="AV261" i="12"/>
  <c r="AV284" i="12"/>
  <c r="AV311" i="12"/>
  <c r="AV330" i="12"/>
  <c r="AV341" i="12"/>
  <c r="AV257" i="12"/>
  <c r="AV298" i="12"/>
  <c r="AV262" i="12"/>
  <c r="AV226" i="12"/>
  <c r="AV312" i="12"/>
  <c r="AV252" i="12"/>
  <c r="AV216" i="12"/>
  <c r="AV279" i="12"/>
  <c r="AV219" i="12"/>
  <c r="AV285" i="12"/>
  <c r="AV233" i="12"/>
  <c r="AV351" i="12"/>
  <c r="AV246" i="12"/>
  <c r="AV329" i="12"/>
  <c r="AV326" i="12"/>
  <c r="AV286" i="12"/>
  <c r="AV250" i="12"/>
  <c r="AV348" i="12"/>
  <c r="AV272" i="12"/>
  <c r="AV240" i="12"/>
  <c r="AV323" i="12"/>
  <c r="AV263" i="12"/>
  <c r="AV207" i="12"/>
  <c r="AV269" i="12"/>
  <c r="AV221" i="12"/>
  <c r="AV340" i="12"/>
  <c r="AV231" i="12"/>
  <c r="AV222" i="12"/>
  <c r="AV325" i="12"/>
  <c r="AV282" i="12"/>
  <c r="AV242" i="12"/>
  <c r="AV268" i="12"/>
  <c r="AV295" i="12"/>
  <c r="AV301" i="12"/>
  <c r="AV217" i="12"/>
  <c r="AV196" i="12"/>
  <c r="AV180" i="12"/>
  <c r="AV164" i="12"/>
  <c r="AV148" i="12"/>
  <c r="AV132" i="12"/>
  <c r="AV116" i="12"/>
  <c r="AV100" i="12"/>
  <c r="AV84" i="12"/>
  <c r="AV68" i="12"/>
  <c r="AV52" i="12"/>
  <c r="AT206" i="12"/>
  <c r="AT222" i="12"/>
  <c r="AT235" i="12"/>
  <c r="AT219" i="12"/>
  <c r="AT236" i="12"/>
  <c r="AT251" i="12"/>
  <c r="AT270" i="12"/>
  <c r="AT226" i="12"/>
  <c r="AT248" i="12"/>
  <c r="AT271" i="12"/>
  <c r="AT279" i="12"/>
  <c r="AT295" i="12"/>
  <c r="AT245" i="12"/>
  <c r="AT264" i="12"/>
  <c r="AT285" i="12"/>
  <c r="AT304" i="12"/>
  <c r="AT320" i="12"/>
  <c r="AT225" i="12"/>
  <c r="AT268" i="12"/>
  <c r="AT301" i="12"/>
  <c r="AT315" i="12"/>
  <c r="AT333" i="12"/>
  <c r="AT351" i="12"/>
  <c r="AT238" i="12"/>
  <c r="AT280" i="12"/>
  <c r="AT306" i="12"/>
  <c r="AT339" i="12"/>
  <c r="AT353" i="12"/>
  <c r="AT310" i="12"/>
  <c r="AT347" i="12"/>
  <c r="AT244" i="12"/>
  <c r="AT309" i="12"/>
  <c r="AT328" i="12"/>
  <c r="AT208" i="12"/>
  <c r="AT290" i="12"/>
  <c r="AT205" i="12"/>
  <c r="AT62" i="12"/>
  <c r="AT78" i="12"/>
  <c r="AT94" i="12"/>
  <c r="AT110" i="12"/>
  <c r="AT126" i="12"/>
  <c r="AT142" i="12"/>
  <c r="AT158" i="12"/>
  <c r="AT174" i="12"/>
  <c r="AT190" i="12"/>
  <c r="AT303" i="12"/>
  <c r="AT48" i="12"/>
  <c r="AT64" i="12"/>
  <c r="AT80" i="12"/>
  <c r="AT96" i="12"/>
  <c r="AT112" i="12"/>
  <c r="AT128" i="12"/>
  <c r="AT144" i="12"/>
  <c r="AT160" i="12"/>
  <c r="AT176" i="12"/>
  <c r="AT192" i="12"/>
  <c r="AT318" i="12"/>
  <c r="AT49" i="12"/>
  <c r="AT65" i="12"/>
  <c r="AT81" i="12"/>
  <c r="AT97" i="12"/>
  <c r="AT113" i="12"/>
  <c r="AT129" i="12"/>
  <c r="AT145" i="12"/>
  <c r="AT161" i="12"/>
  <c r="AT59" i="12"/>
  <c r="AT123" i="12"/>
  <c r="AT181" i="12"/>
  <c r="AT115" i="12"/>
  <c r="AT71" i="12"/>
  <c r="AT187" i="12"/>
  <c r="AT95" i="12"/>
  <c r="AT159" i="12"/>
  <c r="AT51" i="12"/>
  <c r="AT163" i="12"/>
  <c r="AT119" i="12"/>
  <c r="AV187" i="12"/>
  <c r="AV171" i="12"/>
  <c r="AV155" i="12"/>
  <c r="AV139" i="12"/>
  <c r="AV123" i="12"/>
  <c r="AV107" i="12"/>
  <c r="AV91" i="12"/>
  <c r="AV75" i="12"/>
  <c r="AV59" i="12"/>
  <c r="AV46" i="12"/>
  <c r="AV182" i="12"/>
  <c r="AV166" i="12"/>
  <c r="AV150" i="12"/>
  <c r="AV134" i="12"/>
  <c r="AV118" i="12"/>
  <c r="AV102" i="12"/>
  <c r="AV86" i="12"/>
  <c r="AV70" i="12"/>
  <c r="AV54" i="12"/>
  <c r="AV189" i="12"/>
  <c r="AV173" i="12"/>
  <c r="AV157" i="12"/>
  <c r="AV141" i="12"/>
  <c r="AV125" i="12"/>
  <c r="AV109" i="12"/>
  <c r="AV93" i="12"/>
  <c r="AV77" i="12"/>
  <c r="AV61" i="12"/>
  <c r="AV192" i="12"/>
  <c r="AV176" i="12"/>
  <c r="AV160" i="12"/>
  <c r="AV144" i="12"/>
  <c r="AV128" i="12"/>
  <c r="AV112" i="12"/>
  <c r="AV96" i="12"/>
  <c r="AV80" i="12"/>
  <c r="AV64" i="12"/>
  <c r="AV48" i="12"/>
  <c r="AT210" i="12"/>
  <c r="AT223" i="12"/>
  <c r="AT207" i="12"/>
  <c r="AT224" i="12"/>
  <c r="AT240" i="12"/>
  <c r="AT258" i="12"/>
  <c r="AT274" i="12"/>
  <c r="AT234" i="12"/>
  <c r="AT249" i="12"/>
  <c r="AT272" i="12"/>
  <c r="AT283" i="12"/>
  <c r="AT209" i="12"/>
  <c r="AT253" i="12"/>
  <c r="AT265" i="12"/>
  <c r="AT289" i="12"/>
  <c r="AT308" i="12"/>
  <c r="AT321" i="12"/>
  <c r="AT237" i="12"/>
  <c r="AT276" i="12"/>
  <c r="AT302" i="12"/>
  <c r="AT326" i="12"/>
  <c r="AT337" i="12"/>
  <c r="AT355" i="12"/>
  <c r="AT256" i="12"/>
  <c r="AT288" i="12"/>
  <c r="AT307" i="12"/>
  <c r="AT344" i="12"/>
  <c r="AT260" i="12"/>
  <c r="AT323" i="12"/>
  <c r="AT352" i="12"/>
  <c r="AT278" i="12"/>
  <c r="AT311" i="12"/>
  <c r="AT338" i="12"/>
  <c r="AT243" i="12"/>
  <c r="AT319" i="12"/>
  <c r="AT50" i="12"/>
  <c r="AT66" i="12"/>
  <c r="AT82" i="12"/>
  <c r="AT98" i="12"/>
  <c r="AT114" i="12"/>
  <c r="AT130" i="12"/>
  <c r="AT146" i="12"/>
  <c r="AT162" i="12"/>
  <c r="AT178" i="12"/>
  <c r="AT194" i="12"/>
  <c r="AT345" i="12"/>
  <c r="AT52" i="12"/>
  <c r="AT68" i="12"/>
  <c r="AT84" i="12"/>
  <c r="AT100" i="12"/>
  <c r="AT116" i="12"/>
  <c r="AT132" i="12"/>
  <c r="AT148" i="12"/>
  <c r="AT164" i="12"/>
  <c r="AT180" i="12"/>
  <c r="AT196" i="12"/>
  <c r="AT330" i="12"/>
  <c r="AT53" i="12"/>
  <c r="AT69" i="12"/>
  <c r="AT85" i="12"/>
  <c r="AT101" i="12"/>
  <c r="AT117" i="12"/>
  <c r="AT133" i="12"/>
  <c r="AT149" i="12"/>
  <c r="AT165" i="12"/>
  <c r="AT75" i="12"/>
  <c r="AT139" i="12"/>
  <c r="AT189" i="12"/>
  <c r="AT147" i="12"/>
  <c r="AT103" i="12"/>
  <c r="AT47" i="12"/>
  <c r="AT111" i="12"/>
  <c r="AT175" i="12"/>
  <c r="AT67" i="12"/>
  <c r="AT177" i="12"/>
  <c r="AT151" i="12"/>
  <c r="AV183" i="12"/>
  <c r="AV167" i="12"/>
  <c r="AV151" i="12"/>
  <c r="AV135" i="12"/>
  <c r="AV119" i="12"/>
  <c r="AV103" i="12"/>
  <c r="AV87" i="12"/>
  <c r="AV71" i="12"/>
  <c r="AV55" i="12"/>
  <c r="AV194" i="12"/>
  <c r="AV178" i="12"/>
  <c r="AV162" i="12"/>
  <c r="AV146" i="12"/>
  <c r="AV130" i="12"/>
  <c r="AV114" i="12"/>
  <c r="AV98" i="12"/>
  <c r="AV82" i="12"/>
  <c r="AV66" i="12"/>
  <c r="AV50" i="12"/>
  <c r="AV185" i="12"/>
  <c r="AV169" i="12"/>
  <c r="AV153" i="12"/>
  <c r="AV137" i="12"/>
  <c r="AV121" i="12"/>
  <c r="AV105" i="12"/>
  <c r="AV89" i="12"/>
  <c r="AV73" i="12"/>
  <c r="AV57" i="12"/>
  <c r="AV188" i="12"/>
  <c r="AV172" i="12"/>
  <c r="AV156" i="12"/>
  <c r="AV140" i="12"/>
  <c r="AV124" i="12"/>
  <c r="AV108" i="12"/>
  <c r="AV92" i="12"/>
  <c r="AV76" i="12"/>
  <c r="AV60" i="12"/>
  <c r="AT214" i="12"/>
  <c r="AT227" i="12"/>
  <c r="AT211" i="12"/>
  <c r="AT228" i="12"/>
  <c r="AT246" i="12"/>
  <c r="AT262" i="12"/>
  <c r="AT213" i="12"/>
  <c r="AT241" i="12"/>
  <c r="AT250" i="12"/>
  <c r="AT273" i="12"/>
  <c r="AT287" i="12"/>
  <c r="AT217" i="12"/>
  <c r="AT254" i="12"/>
  <c r="AT277" i="12"/>
  <c r="AT293" i="12"/>
  <c r="AT312" i="12"/>
  <c r="AT325" i="12"/>
  <c r="AT239" i="12"/>
  <c r="AT284" i="12"/>
  <c r="AT313" i="12"/>
  <c r="AT327" i="12"/>
  <c r="AT341" i="12"/>
  <c r="AT220" i="12"/>
  <c r="AT267" i="12"/>
  <c r="AT296" i="12"/>
  <c r="AT329" i="12"/>
  <c r="AT348" i="12"/>
  <c r="AT286" i="12"/>
  <c r="AT334" i="12"/>
  <c r="AT216" i="12"/>
  <c r="AT294" i="12"/>
  <c r="AT322" i="12"/>
  <c r="AT343" i="12"/>
  <c r="AT252" i="12"/>
  <c r="AT331" i="12"/>
  <c r="AT54" i="12"/>
  <c r="AT70" i="12"/>
  <c r="AT86" i="12"/>
  <c r="AT102" i="12"/>
  <c r="AT118" i="12"/>
  <c r="AT134" i="12"/>
  <c r="AT150" i="12"/>
  <c r="AT166" i="12"/>
  <c r="AT182" i="12"/>
  <c r="AT46" i="12"/>
  <c r="AT317" i="12"/>
  <c r="AT56" i="12"/>
  <c r="AT72" i="12"/>
  <c r="AT88" i="12"/>
  <c r="AT104" i="12"/>
  <c r="AT120" i="12"/>
  <c r="AT136" i="12"/>
  <c r="AT152" i="12"/>
  <c r="AT168" i="12"/>
  <c r="AT184" i="12"/>
  <c r="AT259" i="12"/>
  <c r="AT340" i="12"/>
  <c r="AT57" i="12"/>
  <c r="AT73" i="12"/>
  <c r="AT89" i="12"/>
  <c r="AT105" i="12"/>
  <c r="AT121" i="12"/>
  <c r="AT137" i="12"/>
  <c r="AT153" i="12"/>
  <c r="AT169" i="12"/>
  <c r="AT91" i="12"/>
  <c r="AT155" i="12"/>
  <c r="AT197" i="12"/>
  <c r="AT185" i="12"/>
  <c r="AT135" i="12"/>
  <c r="AT63" i="12"/>
  <c r="AT127" i="12"/>
  <c r="AT183" i="12"/>
  <c r="AT99" i="12"/>
  <c r="AT193" i="12"/>
  <c r="AT179" i="12"/>
  <c r="AV195" i="12"/>
  <c r="AV179" i="12"/>
  <c r="AV163" i="12"/>
  <c r="AV147" i="12"/>
  <c r="AV131" i="12"/>
  <c r="AV115" i="12"/>
  <c r="AV99" i="12"/>
  <c r="AV83" i="12"/>
  <c r="AV67" i="12"/>
  <c r="AV51" i="12"/>
  <c r="AV190" i="12"/>
  <c r="AV174" i="12"/>
  <c r="AV158" i="12"/>
  <c r="AV142" i="12"/>
  <c r="AV126" i="12"/>
  <c r="AV110" i="12"/>
  <c r="AV94" i="12"/>
  <c r="AV78" i="12"/>
  <c r="AV62" i="12"/>
  <c r="AV197" i="12"/>
  <c r="AV181" i="12"/>
  <c r="AV165" i="12"/>
  <c r="AV149" i="12"/>
  <c r="AV133" i="12"/>
  <c r="AV117" i="12"/>
  <c r="AV101" i="12"/>
  <c r="AV85" i="12"/>
  <c r="AV69" i="12"/>
  <c r="AV53" i="12"/>
  <c r="AV184" i="12"/>
  <c r="AV168" i="12"/>
  <c r="AV152" i="12"/>
  <c r="AV136" i="12"/>
  <c r="AV120" i="12"/>
  <c r="AV104" i="12"/>
  <c r="AV88" i="12"/>
  <c r="AV72" i="12"/>
  <c r="AV56" i="12"/>
  <c r="AT218" i="12"/>
  <c r="AT231" i="12"/>
  <c r="AT215" i="12"/>
  <c r="AT232" i="12"/>
  <c r="AT247" i="12"/>
  <c r="AT266" i="12"/>
  <c r="AT221" i="12"/>
  <c r="AT242" i="12"/>
  <c r="AT257" i="12"/>
  <c r="AT275" i="12"/>
  <c r="AT291" i="12"/>
  <c r="AT230" i="12"/>
  <c r="AT263" i="12"/>
  <c r="AT281" i="12"/>
  <c r="AT297" i="12"/>
  <c r="AT316" i="12"/>
  <c r="AT212" i="12"/>
  <c r="AT255" i="12"/>
  <c r="AT292" i="12"/>
  <c r="AT314" i="12"/>
  <c r="AT332" i="12"/>
  <c r="AT346" i="12"/>
  <c r="AT233" i="12"/>
  <c r="AT269" i="12"/>
  <c r="AT305" i="12"/>
  <c r="AT335" i="12"/>
  <c r="AT349" i="12"/>
  <c r="AT299" i="12"/>
  <c r="AT342" i="12"/>
  <c r="AT229" i="12"/>
  <c r="AT300" i="12"/>
  <c r="AT324" i="12"/>
  <c r="AT356" i="12"/>
  <c r="AT261" i="12"/>
  <c r="AT354" i="12"/>
  <c r="AT58" i="12"/>
  <c r="AT74" i="12"/>
  <c r="AT90" i="12"/>
  <c r="AT106" i="12"/>
  <c r="AT122" i="12"/>
  <c r="AT138" i="12"/>
  <c r="AT154" i="12"/>
  <c r="AT170" i="12"/>
  <c r="AT186" i="12"/>
  <c r="AT298" i="12"/>
  <c r="AT336" i="12"/>
  <c r="AT60" i="12"/>
  <c r="AT76" i="12"/>
  <c r="AT92" i="12"/>
  <c r="AT108" i="12"/>
  <c r="AT124" i="12"/>
  <c r="AT140" i="12"/>
  <c r="AT156" i="12"/>
  <c r="AT172" i="12"/>
  <c r="AT188" i="12"/>
  <c r="AT282" i="12"/>
  <c r="AT350" i="12"/>
  <c r="AT61" i="12"/>
  <c r="AT77" i="12"/>
  <c r="AT93" i="12"/>
  <c r="AT109" i="12"/>
  <c r="AT125" i="12"/>
  <c r="AT141" i="12"/>
  <c r="AT157" i="12"/>
  <c r="AT173" i="12"/>
  <c r="AT107" i="12"/>
  <c r="AT171" i="12"/>
  <c r="AT83" i="12"/>
  <c r="AT55" i="12"/>
  <c r="AT167" i="12"/>
  <c r="AT79" i="12"/>
  <c r="AT143" i="12"/>
  <c r="AT191" i="12"/>
  <c r="AT131" i="12"/>
  <c r="AT87" i="12"/>
  <c r="AT195" i="12"/>
  <c r="AV191" i="12"/>
  <c r="AV175" i="12"/>
  <c r="AV159" i="12"/>
  <c r="AV143" i="12"/>
  <c r="AV127" i="12"/>
  <c r="AV111" i="12"/>
  <c r="AV95" i="12"/>
  <c r="AV79" i="12"/>
  <c r="AV63" i="12"/>
  <c r="AV47" i="12"/>
  <c r="AV186" i="12"/>
  <c r="AV170" i="12"/>
  <c r="AV154" i="12"/>
  <c r="AV138" i="12"/>
  <c r="AV122" i="12"/>
  <c r="AV106" i="12"/>
  <c r="AV90" i="12"/>
  <c r="AV74" i="12"/>
  <c r="AV58" i="12"/>
  <c r="AV193" i="12"/>
  <c r="AV177" i="12"/>
  <c r="AV161" i="12"/>
  <c r="AV145" i="12"/>
  <c r="AV129" i="12"/>
  <c r="AV113" i="12"/>
  <c r="AV97" i="12"/>
  <c r="AV81" i="12"/>
  <c r="AV65" i="12"/>
  <c r="AV49" i="12"/>
  <c r="AS237" i="12"/>
  <c r="AS241" i="12"/>
  <c r="AS248" i="12"/>
  <c r="AS252" i="12"/>
  <c r="AS253" i="12"/>
  <c r="AS259" i="12"/>
  <c r="AS263" i="12"/>
  <c r="AS267" i="12"/>
  <c r="AS271" i="12"/>
  <c r="AS238" i="12"/>
  <c r="AS239" i="12"/>
  <c r="AX239" i="12" s="1"/>
  <c r="AS240" i="12"/>
  <c r="AS247" i="12"/>
  <c r="AS255" i="12"/>
  <c r="AS256" i="12"/>
  <c r="AS268" i="12"/>
  <c r="AS269" i="12"/>
  <c r="AS270" i="12"/>
  <c r="AS276" i="12"/>
  <c r="AS280" i="12"/>
  <c r="AS284" i="12"/>
  <c r="AS288" i="12"/>
  <c r="AS292" i="12"/>
  <c r="AS296" i="12"/>
  <c r="AS243" i="12"/>
  <c r="AS244" i="12"/>
  <c r="AS260" i="12"/>
  <c r="AS261" i="12"/>
  <c r="AS262" i="12"/>
  <c r="AS278" i="12"/>
  <c r="AS282" i="12"/>
  <c r="AS286" i="12"/>
  <c r="AS290" i="12"/>
  <c r="AS294" i="12"/>
  <c r="AS298" i="12"/>
  <c r="AS299" i="12"/>
  <c r="AS305" i="12"/>
  <c r="AS309" i="12"/>
  <c r="AX309" i="12" s="1"/>
  <c r="AS313" i="12"/>
  <c r="AS317" i="12"/>
  <c r="AS322" i="12"/>
  <c r="AS326" i="12"/>
  <c r="AS246" i="12"/>
  <c r="AS264" i="12"/>
  <c r="AS266" i="12"/>
  <c r="AS281" i="12"/>
  <c r="AS289" i="12"/>
  <c r="AX289" i="12" s="1"/>
  <c r="AS297" i="12"/>
  <c r="AS300" i="12"/>
  <c r="AS310" i="12"/>
  <c r="AS311" i="12"/>
  <c r="AS312" i="12"/>
  <c r="AS323" i="12"/>
  <c r="AX323" i="12" s="1"/>
  <c r="AS324" i="12"/>
  <c r="AS325" i="12"/>
  <c r="AS328" i="12"/>
  <c r="AS334" i="12"/>
  <c r="AS338" i="12"/>
  <c r="AS342" i="12"/>
  <c r="AS343" i="12"/>
  <c r="AS347" i="12"/>
  <c r="AS352" i="12"/>
  <c r="AS356" i="12"/>
  <c r="AS205" i="12"/>
  <c r="AS245" i="12"/>
  <c r="AS254" i="12"/>
  <c r="AS265" i="12"/>
  <c r="AS277" i="12"/>
  <c r="AS285" i="12"/>
  <c r="AS293" i="12"/>
  <c r="AS303" i="12"/>
  <c r="AS304" i="12"/>
  <c r="AS318" i="12"/>
  <c r="AS319" i="12"/>
  <c r="AS320" i="12"/>
  <c r="AS330" i="12"/>
  <c r="AS331" i="12"/>
  <c r="AS336" i="12"/>
  <c r="AS340" i="12"/>
  <c r="AS345" i="12"/>
  <c r="AS350" i="12"/>
  <c r="AS354" i="12"/>
  <c r="AS242" i="12"/>
  <c r="AS251" i="12"/>
  <c r="AX251" i="12" s="1"/>
  <c r="AS273" i="12"/>
  <c r="AS283" i="12"/>
  <c r="AS306" i="12"/>
  <c r="AS308" i="12"/>
  <c r="AS321" i="12"/>
  <c r="AS329" i="12"/>
  <c r="AS339" i="12"/>
  <c r="AS344" i="12"/>
  <c r="AS349" i="12"/>
  <c r="AS249" i="12"/>
  <c r="AS258" i="12"/>
  <c r="AS275" i="12"/>
  <c r="AS291" i="12"/>
  <c r="AS307" i="12"/>
  <c r="AX307" i="12" s="1"/>
  <c r="AS335" i="12"/>
  <c r="AS348" i="12"/>
  <c r="AS353" i="12"/>
  <c r="AS49" i="12"/>
  <c r="AS53" i="12"/>
  <c r="AS57" i="12"/>
  <c r="AS61" i="12"/>
  <c r="AS65" i="12"/>
  <c r="AS69" i="12"/>
  <c r="AS73" i="12"/>
  <c r="AS77" i="12"/>
  <c r="AS81" i="12"/>
  <c r="AS85" i="12"/>
  <c r="AS89" i="12"/>
  <c r="AS93" i="12"/>
  <c r="AS302" i="12"/>
  <c r="AS315" i="12"/>
  <c r="AX315" i="12" s="1"/>
  <c r="AS341" i="12"/>
  <c r="AS351" i="12"/>
  <c r="AS51" i="12"/>
  <c r="AS56" i="12"/>
  <c r="AS62" i="12"/>
  <c r="AS67" i="12"/>
  <c r="AS72" i="12"/>
  <c r="AS78" i="12"/>
  <c r="AS83" i="12"/>
  <c r="AS88" i="12"/>
  <c r="AS94" i="12"/>
  <c r="AS98" i="12"/>
  <c r="AS102" i="12"/>
  <c r="AS106" i="12"/>
  <c r="AS110" i="12"/>
  <c r="AS114" i="12"/>
  <c r="AS118" i="12"/>
  <c r="AS122" i="12"/>
  <c r="AS126" i="12"/>
  <c r="AS130" i="12"/>
  <c r="AS134" i="12"/>
  <c r="AS138" i="12"/>
  <c r="AS142" i="12"/>
  <c r="AS146" i="12"/>
  <c r="AS150" i="12"/>
  <c r="AS154" i="12"/>
  <c r="AS158" i="12"/>
  <c r="AS162" i="12"/>
  <c r="AS166" i="12"/>
  <c r="AS170" i="12"/>
  <c r="AS174" i="12"/>
  <c r="AS178" i="12"/>
  <c r="AS182" i="12"/>
  <c r="AS186" i="12"/>
  <c r="AS190" i="12"/>
  <c r="AS194" i="12"/>
  <c r="AS46" i="12"/>
  <c r="AS272" i="12"/>
  <c r="AS279" i="12"/>
  <c r="AS316" i="12"/>
  <c r="AS332" i="12"/>
  <c r="AS355" i="12"/>
  <c r="AS47" i="12"/>
  <c r="AS52" i="12"/>
  <c r="AS58" i="12"/>
  <c r="AS63" i="12"/>
  <c r="AS68" i="12"/>
  <c r="AS74" i="12"/>
  <c r="AS79" i="12"/>
  <c r="AS84" i="12"/>
  <c r="AS90" i="12"/>
  <c r="AS95" i="12"/>
  <c r="AS99" i="12"/>
  <c r="AS103" i="12"/>
  <c r="AS107" i="12"/>
  <c r="AS111" i="12"/>
  <c r="AS115" i="12"/>
  <c r="AS119" i="12"/>
  <c r="AS123" i="12"/>
  <c r="AS127" i="12"/>
  <c r="AS131" i="12"/>
  <c r="AS135" i="12"/>
  <c r="AS139" i="12"/>
  <c r="AS143" i="12"/>
  <c r="AS147" i="12"/>
  <c r="AS257" i="12"/>
  <c r="AS274" i="12"/>
  <c r="AS287" i="12"/>
  <c r="AS333" i="12"/>
  <c r="AS346" i="12"/>
  <c r="AS48" i="12"/>
  <c r="AS54" i="12"/>
  <c r="AS59" i="12"/>
  <c r="AS64" i="12"/>
  <c r="AS70" i="12"/>
  <c r="AS75" i="12"/>
  <c r="AS80" i="12"/>
  <c r="AS86" i="12"/>
  <c r="AS91" i="12"/>
  <c r="AS96" i="12"/>
  <c r="AS100" i="12"/>
  <c r="AS104" i="12"/>
  <c r="AS108" i="12"/>
  <c r="AS112" i="12"/>
  <c r="AS116" i="12"/>
  <c r="AS120" i="12"/>
  <c r="AS124" i="12"/>
  <c r="AS128" i="12"/>
  <c r="AS132" i="12"/>
  <c r="AS136" i="12"/>
  <c r="AS140" i="12"/>
  <c r="AS144" i="12"/>
  <c r="AS148" i="12"/>
  <c r="AS152" i="12"/>
  <c r="AS156" i="12"/>
  <c r="AS160" i="12"/>
  <c r="AS164" i="12"/>
  <c r="AS168" i="12"/>
  <c r="AS172" i="12"/>
  <c r="AS176" i="12"/>
  <c r="AS180" i="12"/>
  <c r="AS184" i="12"/>
  <c r="AS188" i="12"/>
  <c r="AS192" i="12"/>
  <c r="AS196" i="12"/>
  <c r="AS250" i="12"/>
  <c r="AS295" i="12"/>
  <c r="AX295" i="12" s="1"/>
  <c r="AS301" i="12"/>
  <c r="AS314" i="12"/>
  <c r="AS327" i="12"/>
  <c r="AS337" i="12"/>
  <c r="AX337" i="12" s="1"/>
  <c r="AS50" i="12"/>
  <c r="AS55" i="12"/>
  <c r="AS60" i="12"/>
  <c r="AS66" i="12"/>
  <c r="AS71" i="12"/>
  <c r="AS76" i="12"/>
  <c r="AS82" i="12"/>
  <c r="AS87" i="12"/>
  <c r="AS92" i="12"/>
  <c r="AS97" i="12"/>
  <c r="AS101" i="12"/>
  <c r="AS105" i="12"/>
  <c r="AS109" i="12"/>
  <c r="AS113" i="12"/>
  <c r="AS117" i="12"/>
  <c r="AS121" i="12"/>
  <c r="AS125" i="12"/>
  <c r="AS129" i="12"/>
  <c r="AS133" i="12"/>
  <c r="AS137" i="12"/>
  <c r="AS141" i="12"/>
  <c r="AS145" i="12"/>
  <c r="AS149" i="12"/>
  <c r="AS153" i="12"/>
  <c r="AS157" i="12"/>
  <c r="AS161" i="12"/>
  <c r="AS165" i="12"/>
  <c r="AS169" i="12"/>
  <c r="AS173" i="12"/>
  <c r="AS177" i="12"/>
  <c r="AS181" i="12"/>
  <c r="AS185" i="12"/>
  <c r="AS189" i="12"/>
  <c r="AS193" i="12"/>
  <c r="AS197" i="12"/>
  <c r="AS163" i="12"/>
  <c r="AS179" i="12"/>
  <c r="AS195" i="12"/>
  <c r="AS155" i="12"/>
  <c r="AS187" i="12"/>
  <c r="AS175" i="12"/>
  <c r="AS151" i="12"/>
  <c r="AS167" i="12"/>
  <c r="AS183" i="12"/>
  <c r="AS171" i="12"/>
  <c r="AS159" i="12"/>
  <c r="AS191" i="12"/>
  <c r="AU205" i="12"/>
  <c r="AU166" i="12"/>
  <c r="AU134" i="12"/>
  <c r="AU102" i="12"/>
  <c r="AU169" i="12"/>
  <c r="AU137" i="12"/>
  <c r="AU105" i="12"/>
  <c r="AU188" i="12"/>
  <c r="AU172" i="12"/>
  <c r="AU156" i="12"/>
  <c r="AU140" i="12"/>
  <c r="AU124" i="12"/>
  <c r="AU108" i="12"/>
  <c r="AU92" i="12"/>
  <c r="AU76" i="12"/>
  <c r="AU60" i="12"/>
  <c r="AU178" i="12"/>
  <c r="AU146" i="12"/>
  <c r="AU114" i="12"/>
  <c r="AU189" i="12"/>
  <c r="AU157" i="12"/>
  <c r="AU125" i="12"/>
  <c r="AU195" i="12"/>
  <c r="AU179" i="12"/>
  <c r="AU163" i="12"/>
  <c r="AU147" i="12"/>
  <c r="AU131" i="12"/>
  <c r="AU115" i="12"/>
  <c r="AU99" i="12"/>
  <c r="AU83" i="12"/>
  <c r="AU67" i="12"/>
  <c r="AU51" i="12"/>
  <c r="AU94" i="12"/>
  <c r="AU78" i="12"/>
  <c r="AU62" i="12"/>
  <c r="AU85" i="12"/>
  <c r="AU69" i="12"/>
  <c r="AU53" i="12"/>
  <c r="AU190" i="12"/>
  <c r="AU158" i="12"/>
  <c r="AU126" i="12"/>
  <c r="AU193" i="12"/>
  <c r="AU161" i="12"/>
  <c r="AU129" i="12"/>
  <c r="AU101" i="12"/>
  <c r="AU184" i="12"/>
  <c r="AU168" i="12"/>
  <c r="AU152" i="12"/>
  <c r="AU136" i="12"/>
  <c r="AU120" i="12"/>
  <c r="AU104" i="12"/>
  <c r="AU88" i="12"/>
  <c r="AU72" i="12"/>
  <c r="AU56" i="12"/>
  <c r="AU170" i="12"/>
  <c r="AU138" i="12"/>
  <c r="AU106" i="12"/>
  <c r="AU181" i="12"/>
  <c r="AU149" i="12"/>
  <c r="AU117" i="12"/>
  <c r="AU191" i="12"/>
  <c r="AU175" i="12"/>
  <c r="AU159" i="12"/>
  <c r="AU143" i="12"/>
  <c r="AU127" i="12"/>
  <c r="AU111" i="12"/>
  <c r="AU95" i="12"/>
  <c r="AU79" i="12"/>
  <c r="AU63" i="12"/>
  <c r="AU47" i="12"/>
  <c r="AU90" i="12"/>
  <c r="AU74" i="12"/>
  <c r="AU58" i="12"/>
  <c r="AU81" i="12"/>
  <c r="AU65" i="12"/>
  <c r="AU49" i="12"/>
  <c r="AU182" i="12"/>
  <c r="AU150" i="12"/>
  <c r="AU118" i="12"/>
  <c r="AU185" i="12"/>
  <c r="AU153" i="12"/>
  <c r="AU121" i="12"/>
  <c r="AU196" i="12"/>
  <c r="AU180" i="12"/>
  <c r="AU164" i="12"/>
  <c r="AU148" i="12"/>
  <c r="AU132" i="12"/>
  <c r="AU116" i="12"/>
  <c r="AU100" i="12"/>
  <c r="AU84" i="12"/>
  <c r="AU68" i="12"/>
  <c r="AU52" i="12"/>
  <c r="AU194" i="12"/>
  <c r="AU162" i="12"/>
  <c r="AU130" i="12"/>
  <c r="AU98" i="12"/>
  <c r="AU173" i="12"/>
  <c r="AU141" i="12"/>
  <c r="AU109" i="12"/>
  <c r="AU187" i="12"/>
  <c r="AU171" i="12"/>
  <c r="AU155" i="12"/>
  <c r="AU139" i="12"/>
  <c r="AU123" i="12"/>
  <c r="AU107" i="12"/>
  <c r="AU91" i="12"/>
  <c r="AU75" i="12"/>
  <c r="AU59" i="12"/>
  <c r="AU86" i="12"/>
  <c r="AU70" i="12"/>
  <c r="AU54" i="12"/>
  <c r="AU93" i="12"/>
  <c r="AU77" i="12"/>
  <c r="AU61" i="12"/>
  <c r="AU174" i="12"/>
  <c r="AU142" i="12"/>
  <c r="AU110" i="12"/>
  <c r="AU177" i="12"/>
  <c r="AU145" i="12"/>
  <c r="AU113" i="12"/>
  <c r="AU192" i="12"/>
  <c r="AU176" i="12"/>
  <c r="AU160" i="12"/>
  <c r="AU144" i="12"/>
  <c r="AU128" i="12"/>
  <c r="AU112" i="12"/>
  <c r="AU96" i="12"/>
  <c r="AU80" i="12"/>
  <c r="AU64" i="12"/>
  <c r="AU48" i="12"/>
  <c r="AU186" i="12"/>
  <c r="AU154" i="12"/>
  <c r="AU122" i="12"/>
  <c r="AU197" i="12"/>
  <c r="AU165" i="12"/>
  <c r="AU133" i="12"/>
  <c r="AU97" i="12"/>
  <c r="AU183" i="12"/>
  <c r="AU167" i="12"/>
  <c r="AU151" i="12"/>
  <c r="AU135" i="12"/>
  <c r="AU119" i="12"/>
  <c r="AU103" i="12"/>
  <c r="AU87" i="12"/>
  <c r="AU71" i="12"/>
  <c r="AU55" i="12"/>
  <c r="AU82" i="12"/>
  <c r="AU66" i="12"/>
  <c r="AU50" i="12"/>
  <c r="AU89" i="12"/>
  <c r="AU73" i="12"/>
  <c r="AU57" i="12"/>
  <c r="AU350" i="12"/>
  <c r="AU340" i="12"/>
  <c r="AU332" i="12"/>
  <c r="AU324" i="12"/>
  <c r="AU316" i="12"/>
  <c r="AU308" i="12"/>
  <c r="AU355" i="12"/>
  <c r="AU347" i="12"/>
  <c r="AU339" i="12"/>
  <c r="AU331" i="12"/>
  <c r="AU323" i="12"/>
  <c r="AU315" i="12"/>
  <c r="AU304" i="12"/>
  <c r="AU296" i="12"/>
  <c r="AU288" i="12"/>
  <c r="AU280" i="12"/>
  <c r="AU272" i="12"/>
  <c r="AU264" i="12"/>
  <c r="AU256" i="12"/>
  <c r="AU248" i="12"/>
  <c r="AU240" i="12"/>
  <c r="AU305" i="12"/>
  <c r="AU297" i="12"/>
  <c r="AU289" i="12"/>
  <c r="AU281" i="12"/>
  <c r="AU273" i="12"/>
  <c r="AU265" i="12"/>
  <c r="AU257" i="12"/>
  <c r="AU249" i="12"/>
  <c r="AU241" i="12"/>
  <c r="AU284" i="12"/>
  <c r="AU354" i="12"/>
  <c r="AU334" i="12"/>
  <c r="AU318" i="12"/>
  <c r="AU348" i="12"/>
  <c r="AU341" i="12"/>
  <c r="AU325" i="12"/>
  <c r="AU306" i="12"/>
  <c r="AU290" i="12"/>
  <c r="AU274" i="12"/>
  <c r="AU258" i="12"/>
  <c r="AU242" i="12"/>
  <c r="AU299" i="12"/>
  <c r="AU283" i="12"/>
  <c r="AU267" i="12"/>
  <c r="AU251" i="12"/>
  <c r="AU346" i="12"/>
  <c r="AU338" i="12"/>
  <c r="AU330" i="12"/>
  <c r="AU322" i="12"/>
  <c r="AU314" i="12"/>
  <c r="AU356" i="12"/>
  <c r="AU353" i="12"/>
  <c r="AU345" i="12"/>
  <c r="AU337" i="12"/>
  <c r="AU329" i="12"/>
  <c r="AU321" i="12"/>
  <c r="AU313" i="12"/>
  <c r="AU302" i="12"/>
  <c r="AU294" i="12"/>
  <c r="AU286" i="12"/>
  <c r="AU278" i="12"/>
  <c r="AU270" i="12"/>
  <c r="AU262" i="12"/>
  <c r="AU254" i="12"/>
  <c r="AU246" i="12"/>
  <c r="AU238" i="12"/>
  <c r="AU303" i="12"/>
  <c r="AU295" i="12"/>
  <c r="AU287" i="12"/>
  <c r="AU279" i="12"/>
  <c r="AU271" i="12"/>
  <c r="AU263" i="12"/>
  <c r="AU255" i="12"/>
  <c r="AU247" i="12"/>
  <c r="AU239" i="12"/>
  <c r="AU344" i="12"/>
  <c r="AU336" i="12"/>
  <c r="AU328" i="12"/>
  <c r="AU320" i="12"/>
  <c r="AU312" i="12"/>
  <c r="AU352" i="12"/>
  <c r="AU351" i="12"/>
  <c r="AU343" i="12"/>
  <c r="AU335" i="12"/>
  <c r="AU327" i="12"/>
  <c r="AU319" i="12"/>
  <c r="AU311" i="12"/>
  <c r="AU300" i="12"/>
  <c r="AU292" i="12"/>
  <c r="AU276" i="12"/>
  <c r="AU268" i="12"/>
  <c r="AU260" i="12"/>
  <c r="AU252" i="12"/>
  <c r="AU244" i="12"/>
  <c r="AU309" i="12"/>
  <c r="AU301" i="12"/>
  <c r="AU293" i="12"/>
  <c r="AU285" i="12"/>
  <c r="AU277" i="12"/>
  <c r="AU269" i="12"/>
  <c r="AU261" i="12"/>
  <c r="AU253" i="12"/>
  <c r="AU245" i="12"/>
  <c r="AU237" i="12"/>
  <c r="AU342" i="12"/>
  <c r="AU326" i="12"/>
  <c r="AU310" i="12"/>
  <c r="AU349" i="12"/>
  <c r="AU333" i="12"/>
  <c r="AU317" i="12"/>
  <c r="AU298" i="12"/>
  <c r="AU282" i="12"/>
  <c r="AU266" i="12"/>
  <c r="AU250" i="12"/>
  <c r="AU307" i="12"/>
  <c r="AU291" i="12"/>
  <c r="AU275" i="12"/>
  <c r="AU259" i="12"/>
  <c r="AU243" i="12"/>
  <c r="AF102" i="13"/>
  <c r="V103" i="13" s="1"/>
  <c r="AF94" i="13"/>
  <c r="V95" i="13" s="1"/>
  <c r="AF86" i="13"/>
  <c r="V87" i="13" s="1"/>
  <c r="AF106" i="13"/>
  <c r="V107" i="13" s="1"/>
  <c r="AF90" i="13"/>
  <c r="V91" i="13" s="1"/>
  <c r="AF151" i="13"/>
  <c r="V152" i="13" s="1"/>
  <c r="AF88" i="13"/>
  <c r="V89" i="13" s="1"/>
  <c r="AF148" i="13"/>
  <c r="AF172" i="13"/>
  <c r="AF153" i="13"/>
  <c r="AF180" i="13"/>
  <c r="AF167" i="13"/>
  <c r="AF149" i="13"/>
  <c r="AF114" i="13"/>
  <c r="AF143" i="13"/>
  <c r="AF135" i="13"/>
  <c r="AF127" i="13"/>
  <c r="AF105" i="13"/>
  <c r="AF79" i="13"/>
  <c r="AF80" i="13"/>
  <c r="V81" i="13" s="1"/>
  <c r="AF104" i="13"/>
  <c r="AF147" i="13"/>
  <c r="AF185" i="13"/>
  <c r="AF165" i="13"/>
  <c r="AF77" i="13"/>
  <c r="AF184" i="13"/>
  <c r="AF146" i="13"/>
  <c r="AF179" i="13"/>
  <c r="AF163" i="13"/>
  <c r="AF103" i="13"/>
  <c r="AF166" i="13"/>
  <c r="AF85" i="13"/>
  <c r="AF124" i="13"/>
  <c r="AF70" i="13"/>
  <c r="AF92" i="13"/>
  <c r="AF173" i="13"/>
  <c r="AF96" i="13"/>
  <c r="V97" i="13" s="1"/>
  <c r="AF157" i="13"/>
  <c r="AF176" i="13"/>
  <c r="AF83" i="13"/>
  <c r="AF159" i="13"/>
  <c r="AF111" i="13"/>
  <c r="V112" i="13" s="1"/>
  <c r="AF69" i="13"/>
  <c r="AF123" i="13"/>
  <c r="AF115" i="13"/>
  <c r="AF71" i="13"/>
  <c r="AF82" i="13"/>
  <c r="AF98" i="13"/>
  <c r="AF181" i="13"/>
  <c r="AF169" i="13"/>
  <c r="AF188" i="13"/>
  <c r="AF168" i="13"/>
  <c r="J30" i="10" s="1"/>
  <c r="J31" i="10"/>
  <c r="AF126" i="13"/>
  <c r="V127" i="13" s="1"/>
  <c r="AF74" i="13"/>
  <c r="AF158" i="13"/>
  <c r="AF101" i="13"/>
  <c r="AF136" i="13"/>
  <c r="AF120" i="13"/>
  <c r="AF81" i="13"/>
  <c r="AF78" i="13"/>
  <c r="B11" i="13"/>
  <c r="P32" i="13" s="1"/>
  <c r="B6" i="13"/>
  <c r="E6" i="13"/>
  <c r="BA73" i="8"/>
  <c r="AX355" i="12" l="1"/>
  <c r="AX273" i="12"/>
  <c r="AX245" i="12"/>
  <c r="AX269" i="12"/>
  <c r="AW329" i="12"/>
  <c r="AW283" i="12"/>
  <c r="AW309" i="12"/>
  <c r="AX345" i="12"/>
  <c r="AX343" i="12"/>
  <c r="AX297" i="12"/>
  <c r="AW345" i="12"/>
  <c r="AX341" i="12"/>
  <c r="AX277" i="12"/>
  <c r="AX317" i="12"/>
  <c r="AX299" i="12"/>
  <c r="AX329" i="12"/>
  <c r="AX283" i="12"/>
  <c r="AX319" i="12"/>
  <c r="AW301" i="12"/>
  <c r="AW325" i="12"/>
  <c r="AX301" i="12"/>
  <c r="AX265" i="12"/>
  <c r="AX325" i="12"/>
  <c r="AW317" i="12"/>
  <c r="AW247" i="12"/>
  <c r="AW299" i="12"/>
  <c r="AW265" i="12"/>
  <c r="AW297" i="12"/>
  <c r="AW355" i="12"/>
  <c r="AX327" i="12"/>
  <c r="AX257" i="12"/>
  <c r="AX353" i="12"/>
  <c r="AX291" i="12"/>
  <c r="AX349" i="12"/>
  <c r="AX331" i="12"/>
  <c r="AX347" i="12"/>
  <c r="AX305" i="12"/>
  <c r="AX243" i="12"/>
  <c r="AX237" i="12"/>
  <c r="AX275" i="12"/>
  <c r="AW349" i="12"/>
  <c r="AW353" i="12"/>
  <c r="AX263" i="12"/>
  <c r="AW243" i="12"/>
  <c r="AW307" i="12"/>
  <c r="AW245" i="12"/>
  <c r="AW277" i="12"/>
  <c r="AW311" i="12"/>
  <c r="AW343" i="12"/>
  <c r="AW239" i="12"/>
  <c r="AW271" i="12"/>
  <c r="AM272" i="12" s="1"/>
  <c r="AW303" i="12"/>
  <c r="AW341" i="12"/>
  <c r="AW257" i="12"/>
  <c r="AW289" i="12"/>
  <c r="AW315" i="12"/>
  <c r="AW347" i="12"/>
  <c r="AX279" i="12"/>
  <c r="AX293" i="12"/>
  <c r="AW187" i="12"/>
  <c r="AX187" i="12"/>
  <c r="AW185" i="12"/>
  <c r="AX185" i="12"/>
  <c r="AW153" i="12"/>
  <c r="AX153" i="12"/>
  <c r="AW121" i="12"/>
  <c r="AX121" i="12"/>
  <c r="AX87" i="12"/>
  <c r="AW87" i="12"/>
  <c r="AX188" i="12"/>
  <c r="AW188" i="12"/>
  <c r="AX172" i="12"/>
  <c r="AW172" i="12"/>
  <c r="AX140" i="12"/>
  <c r="AW140" i="12"/>
  <c r="AX108" i="12"/>
  <c r="AW108" i="12"/>
  <c r="AX70" i="12"/>
  <c r="AW70" i="12"/>
  <c r="AX274" i="12"/>
  <c r="AW274" i="12"/>
  <c r="AW123" i="12"/>
  <c r="AX123" i="12"/>
  <c r="AW107" i="12"/>
  <c r="AX107" i="12"/>
  <c r="AX68" i="12"/>
  <c r="AW68" i="12"/>
  <c r="AX47" i="12"/>
  <c r="AW47" i="12"/>
  <c r="AX190" i="12"/>
  <c r="AW190" i="12"/>
  <c r="AX158" i="12"/>
  <c r="AW158" i="12"/>
  <c r="AX126" i="12"/>
  <c r="AW126" i="12"/>
  <c r="AX94" i="12"/>
  <c r="AW94" i="12"/>
  <c r="AX51" i="12"/>
  <c r="AW51" i="12"/>
  <c r="AX302" i="12"/>
  <c r="AW302" i="12"/>
  <c r="AW73" i="12"/>
  <c r="AX73" i="12"/>
  <c r="AW57" i="12"/>
  <c r="AX57" i="12"/>
  <c r="AX348" i="12"/>
  <c r="AW348" i="12"/>
  <c r="AX344" i="12"/>
  <c r="AW344" i="12"/>
  <c r="AX308" i="12"/>
  <c r="AW308" i="12"/>
  <c r="AX354" i="12"/>
  <c r="AW354" i="12"/>
  <c r="AX334" i="12"/>
  <c r="AW334" i="12"/>
  <c r="AX300" i="12"/>
  <c r="AW300" i="12"/>
  <c r="AX278" i="12"/>
  <c r="AW278" i="12"/>
  <c r="AX276" i="12"/>
  <c r="AW276" i="12"/>
  <c r="AX256" i="12"/>
  <c r="J59" i="1" s="1"/>
  <c r="J61" i="1" s="1"/>
  <c r="AW256" i="12"/>
  <c r="J60" i="1" s="1"/>
  <c r="J62" i="1" s="1"/>
  <c r="AW285" i="12"/>
  <c r="AW319" i="12"/>
  <c r="AW279" i="12"/>
  <c r="AX191" i="12"/>
  <c r="AW191" i="12"/>
  <c r="AW155" i="12"/>
  <c r="AX155" i="12"/>
  <c r="AW181" i="12"/>
  <c r="AX181" i="12"/>
  <c r="AW149" i="12"/>
  <c r="AX149" i="12"/>
  <c r="AW117" i="12"/>
  <c r="AX117" i="12"/>
  <c r="AX184" i="12"/>
  <c r="AW184" i="12"/>
  <c r="AX152" i="12"/>
  <c r="AW152" i="12"/>
  <c r="AX120" i="12"/>
  <c r="AW120" i="12"/>
  <c r="AX86" i="12"/>
  <c r="AW86" i="12"/>
  <c r="AX119" i="12"/>
  <c r="AW119" i="12"/>
  <c r="AX84" i="12"/>
  <c r="AW84" i="12"/>
  <c r="AX63" i="12"/>
  <c r="AW63" i="12"/>
  <c r="AX272" i="12"/>
  <c r="AW272" i="12"/>
  <c r="AX170" i="12"/>
  <c r="AW170" i="12"/>
  <c r="AX138" i="12"/>
  <c r="AW138" i="12"/>
  <c r="AX106" i="12"/>
  <c r="AW106" i="12"/>
  <c r="AX351" i="12"/>
  <c r="AX85" i="12"/>
  <c r="AW85" i="12"/>
  <c r="AX335" i="12"/>
  <c r="AX258" i="12"/>
  <c r="AW258" i="12"/>
  <c r="AX242" i="12"/>
  <c r="AW242" i="12"/>
  <c r="AX285" i="12"/>
  <c r="AX312" i="12"/>
  <c r="AW312" i="12"/>
  <c r="AX288" i="12"/>
  <c r="AW288" i="12"/>
  <c r="AX270" i="12"/>
  <c r="AW270" i="12"/>
  <c r="AX238" i="12"/>
  <c r="AW238" i="12"/>
  <c r="AX259" i="12"/>
  <c r="AW333" i="12"/>
  <c r="AW261" i="12"/>
  <c r="AW327" i="12"/>
  <c r="AW255" i="12"/>
  <c r="AW287" i="12"/>
  <c r="AW313" i="12"/>
  <c r="AW251" i="12"/>
  <c r="AW241" i="12"/>
  <c r="AW273" i="12"/>
  <c r="AW305" i="12"/>
  <c r="AW331" i="12"/>
  <c r="AX159" i="12"/>
  <c r="AW159" i="12"/>
  <c r="AX151" i="12"/>
  <c r="AW151" i="12"/>
  <c r="AW195" i="12"/>
  <c r="AX195" i="12"/>
  <c r="AX193" i="12"/>
  <c r="AW193" i="12"/>
  <c r="AW177" i="12"/>
  <c r="AX177" i="12"/>
  <c r="AW161" i="12"/>
  <c r="AX161" i="12"/>
  <c r="AW145" i="12"/>
  <c r="AX145" i="12"/>
  <c r="AW129" i="12"/>
  <c r="AX129" i="12"/>
  <c r="AW113" i="12"/>
  <c r="AX113" i="12"/>
  <c r="AW97" i="12"/>
  <c r="AX97" i="12"/>
  <c r="AX76" i="12"/>
  <c r="AW76" i="12"/>
  <c r="AX55" i="12"/>
  <c r="AW55" i="12"/>
  <c r="AX314" i="12"/>
  <c r="AW314" i="12"/>
  <c r="AX196" i="12"/>
  <c r="AW196" i="12"/>
  <c r="AX180" i="12"/>
  <c r="AW180" i="12"/>
  <c r="AX164" i="12"/>
  <c r="AW164" i="12"/>
  <c r="AX148" i="12"/>
  <c r="AW148" i="12"/>
  <c r="AX132" i="12"/>
  <c r="AW132" i="12"/>
  <c r="AX116" i="12"/>
  <c r="AW116" i="12"/>
  <c r="AX100" i="12"/>
  <c r="AW100" i="12"/>
  <c r="AX80" i="12"/>
  <c r="AW80" i="12"/>
  <c r="AX59" i="12"/>
  <c r="AW59" i="12"/>
  <c r="AX333" i="12"/>
  <c r="AW147" i="12"/>
  <c r="AX147" i="12"/>
  <c r="AW131" i="12"/>
  <c r="AX131" i="12"/>
  <c r="AW115" i="12"/>
  <c r="AX115" i="12"/>
  <c r="AW99" i="12"/>
  <c r="AX99" i="12"/>
  <c r="AX79" i="12"/>
  <c r="AW79" i="12"/>
  <c r="AX58" i="12"/>
  <c r="AW58" i="12"/>
  <c r="AX332" i="12"/>
  <c r="AW332" i="12"/>
  <c r="AX46" i="12"/>
  <c r="AW46" i="12"/>
  <c r="AX182" i="12"/>
  <c r="AW182" i="12"/>
  <c r="AX166" i="12"/>
  <c r="AW166" i="12"/>
  <c r="AX150" i="12"/>
  <c r="AW150" i="12"/>
  <c r="AX134" i="12"/>
  <c r="AW134" i="12"/>
  <c r="AX118" i="12"/>
  <c r="AW118" i="12"/>
  <c r="AX102" i="12"/>
  <c r="AW102" i="12"/>
  <c r="AX83" i="12"/>
  <c r="AW83" i="12"/>
  <c r="AX62" i="12"/>
  <c r="AW62" i="12"/>
  <c r="AW81" i="12"/>
  <c r="AX81" i="12"/>
  <c r="AW65" i="12"/>
  <c r="AX65" i="12"/>
  <c r="AW49" i="12"/>
  <c r="AX49" i="12"/>
  <c r="AX249" i="12"/>
  <c r="AX330" i="12"/>
  <c r="AW330" i="12"/>
  <c r="AX304" i="12"/>
  <c r="AW304" i="12"/>
  <c r="AX356" i="12"/>
  <c r="AW356" i="12"/>
  <c r="AX342" i="12"/>
  <c r="AW342" i="12"/>
  <c r="AX311" i="12"/>
  <c r="AX246" i="12"/>
  <c r="AW246" i="12"/>
  <c r="AX286" i="12"/>
  <c r="AW286" i="12"/>
  <c r="AX261" i="12"/>
  <c r="AX284" i="12"/>
  <c r="AW284" i="12"/>
  <c r="AX247" i="12"/>
  <c r="AX271" i="12"/>
  <c r="AX253" i="12"/>
  <c r="AX183" i="12"/>
  <c r="AW183" i="12"/>
  <c r="AW163" i="12"/>
  <c r="AX163" i="12"/>
  <c r="AW169" i="12"/>
  <c r="AX169" i="12"/>
  <c r="AW137" i="12"/>
  <c r="AX137" i="12"/>
  <c r="AW105" i="12"/>
  <c r="AX105" i="12"/>
  <c r="AX66" i="12"/>
  <c r="AW66" i="12"/>
  <c r="AX156" i="12"/>
  <c r="AW156" i="12"/>
  <c r="AX124" i="12"/>
  <c r="AW124" i="12"/>
  <c r="AW91" i="12"/>
  <c r="AX91" i="12"/>
  <c r="AX48" i="12"/>
  <c r="AW48" i="12"/>
  <c r="AW139" i="12"/>
  <c r="AX139" i="12"/>
  <c r="AX90" i="12"/>
  <c r="AW90" i="12"/>
  <c r="AX174" i="12"/>
  <c r="AW174" i="12"/>
  <c r="AX142" i="12"/>
  <c r="AW142" i="12"/>
  <c r="AX110" i="12"/>
  <c r="AW110" i="12"/>
  <c r="AX72" i="12"/>
  <c r="AW72" i="12"/>
  <c r="AW89" i="12"/>
  <c r="AX89" i="12"/>
  <c r="AX336" i="12"/>
  <c r="AW336" i="12"/>
  <c r="AX254" i="12"/>
  <c r="AW254" i="12"/>
  <c r="AX266" i="12"/>
  <c r="AW266" i="12"/>
  <c r="AX326" i="12"/>
  <c r="AW326" i="12"/>
  <c r="AX294" i="12"/>
  <c r="AW294" i="12"/>
  <c r="AX244" i="12"/>
  <c r="AW244" i="12"/>
  <c r="AX292" i="12"/>
  <c r="AW292" i="12"/>
  <c r="AX248" i="12"/>
  <c r="AW248" i="12"/>
  <c r="AW259" i="12"/>
  <c r="AW253" i="12"/>
  <c r="AW351" i="12"/>
  <c r="AW337" i="12"/>
  <c r="AW323" i="12"/>
  <c r="AX167" i="12"/>
  <c r="AW167" i="12"/>
  <c r="AW197" i="12"/>
  <c r="AX197" i="12"/>
  <c r="AW165" i="12"/>
  <c r="AX165" i="12"/>
  <c r="AW133" i="12"/>
  <c r="AX133" i="12"/>
  <c r="AW101" i="12"/>
  <c r="AX101" i="12"/>
  <c r="AX82" i="12"/>
  <c r="AW82" i="12"/>
  <c r="AX60" i="12"/>
  <c r="AW60" i="12"/>
  <c r="AX250" i="12"/>
  <c r="AW250" i="12"/>
  <c r="AX168" i="12"/>
  <c r="AW168" i="12"/>
  <c r="AX136" i="12"/>
  <c r="AW136" i="12"/>
  <c r="AX104" i="12"/>
  <c r="AW104" i="12"/>
  <c r="AX64" i="12"/>
  <c r="AW64" i="12"/>
  <c r="AX346" i="12"/>
  <c r="AW346" i="12"/>
  <c r="AX135" i="12"/>
  <c r="AW135" i="12"/>
  <c r="AX103" i="12"/>
  <c r="AW103" i="12"/>
  <c r="AX186" i="12"/>
  <c r="AW186" i="12"/>
  <c r="AX154" i="12"/>
  <c r="AW154" i="12"/>
  <c r="AX122" i="12"/>
  <c r="AW122" i="12"/>
  <c r="AX88" i="12"/>
  <c r="AW88" i="12"/>
  <c r="AX67" i="12"/>
  <c r="AW67" i="12"/>
  <c r="AX69" i="12"/>
  <c r="AW69" i="12"/>
  <c r="AX53" i="12"/>
  <c r="AW53" i="12"/>
  <c r="AX339" i="12"/>
  <c r="AX306" i="12"/>
  <c r="AW306" i="12"/>
  <c r="AX350" i="12"/>
  <c r="AW350" i="12"/>
  <c r="AX318" i="12"/>
  <c r="AW318" i="12"/>
  <c r="AX205" i="12"/>
  <c r="AW205" i="12"/>
  <c r="AX328" i="12"/>
  <c r="AW328" i="12"/>
  <c r="AX264" i="12"/>
  <c r="AW264" i="12"/>
  <c r="AX322" i="12"/>
  <c r="AW322" i="12"/>
  <c r="AX290" i="12"/>
  <c r="AW290" i="12"/>
  <c r="AX262" i="12"/>
  <c r="AW262" i="12"/>
  <c r="AX255" i="12"/>
  <c r="AX241" i="12"/>
  <c r="AW275" i="12"/>
  <c r="AW293" i="12"/>
  <c r="AW291" i="12"/>
  <c r="AW237" i="12"/>
  <c r="AW269" i="12"/>
  <c r="AW335" i="12"/>
  <c r="AW263" i="12"/>
  <c r="AW295" i="12"/>
  <c r="AW321" i="12"/>
  <c r="AW267" i="12"/>
  <c r="AW249" i="12"/>
  <c r="AW281" i="12"/>
  <c r="AW339" i="12"/>
  <c r="AW171" i="12"/>
  <c r="AX171" i="12"/>
  <c r="AX175" i="12"/>
  <c r="AW175" i="12"/>
  <c r="AW179" i="12"/>
  <c r="AX179" i="12"/>
  <c r="AW189" i="12"/>
  <c r="AX189" i="12"/>
  <c r="AW173" i="12"/>
  <c r="AX173" i="12"/>
  <c r="AW157" i="12"/>
  <c r="AX157" i="12"/>
  <c r="AW141" i="12"/>
  <c r="AX141" i="12"/>
  <c r="AW125" i="12"/>
  <c r="AX125" i="12"/>
  <c r="AW109" i="12"/>
  <c r="AX109" i="12"/>
  <c r="AX92" i="12"/>
  <c r="AW92" i="12"/>
  <c r="AX71" i="12"/>
  <c r="AW71" i="12"/>
  <c r="AX50" i="12"/>
  <c r="AW50" i="12"/>
  <c r="AW192" i="12"/>
  <c r="AX192" i="12"/>
  <c r="AX176" i="12"/>
  <c r="AW176" i="12"/>
  <c r="AX160" i="12"/>
  <c r="AW160" i="12"/>
  <c r="AX144" i="12"/>
  <c r="AW144" i="12"/>
  <c r="AX128" i="12"/>
  <c r="AW128" i="12"/>
  <c r="AX112" i="12"/>
  <c r="AW112" i="12"/>
  <c r="AX96" i="12"/>
  <c r="AW96" i="12"/>
  <c r="AX75" i="12"/>
  <c r="AW75" i="12"/>
  <c r="AX54" i="12"/>
  <c r="AW54" i="12"/>
  <c r="AX287" i="12"/>
  <c r="AX143" i="12"/>
  <c r="AW143" i="12"/>
  <c r="AX127" i="12"/>
  <c r="AW127" i="12"/>
  <c r="AX111" i="12"/>
  <c r="AW111" i="12"/>
  <c r="AX95" i="12"/>
  <c r="AW95" i="12"/>
  <c r="AX74" i="12"/>
  <c r="AW74" i="12"/>
  <c r="AX52" i="12"/>
  <c r="AW52" i="12"/>
  <c r="AX316" i="12"/>
  <c r="AW316" i="12"/>
  <c r="AX194" i="12"/>
  <c r="AW194" i="12"/>
  <c r="AX178" i="12"/>
  <c r="AW178" i="12"/>
  <c r="AX162" i="12"/>
  <c r="AW162" i="12"/>
  <c r="AX146" i="12"/>
  <c r="AW146" i="12"/>
  <c r="AX130" i="12"/>
  <c r="AW130" i="12"/>
  <c r="AX114" i="12"/>
  <c r="AW114" i="12"/>
  <c r="AX98" i="12"/>
  <c r="AW98" i="12"/>
  <c r="AX78" i="12"/>
  <c r="AW78" i="12"/>
  <c r="AX56" i="12"/>
  <c r="AW56" i="12"/>
  <c r="AW93" i="12"/>
  <c r="AX93" i="12"/>
  <c r="AW77" i="12"/>
  <c r="AX77" i="12"/>
  <c r="AX61" i="12"/>
  <c r="AW61" i="12"/>
  <c r="AX321" i="12"/>
  <c r="AX340" i="12"/>
  <c r="AW340" i="12"/>
  <c r="AX320" i="12"/>
  <c r="AW320" i="12"/>
  <c r="AX303" i="12"/>
  <c r="AX352" i="12"/>
  <c r="AW352" i="12"/>
  <c r="AX338" i="12"/>
  <c r="AW338" i="12"/>
  <c r="AM339" i="12" s="1"/>
  <c r="AX324" i="12"/>
  <c r="AW324" i="12"/>
  <c r="AX310" i="12"/>
  <c r="AW310" i="12"/>
  <c r="AX281" i="12"/>
  <c r="AX313" i="12"/>
  <c r="AX298" i="12"/>
  <c r="AW298" i="12"/>
  <c r="AX282" i="12"/>
  <c r="AW282" i="12"/>
  <c r="AX260" i="12"/>
  <c r="AW260" i="12"/>
  <c r="AX296" i="12"/>
  <c r="AW296" i="12"/>
  <c r="AX280" i="12"/>
  <c r="AW280" i="12"/>
  <c r="AX268" i="12"/>
  <c r="AW268" i="12"/>
  <c r="AX240" i="12"/>
  <c r="AW240" i="12"/>
  <c r="AX267" i="12"/>
  <c r="AX252" i="12"/>
  <c r="AW252" i="12"/>
  <c r="AF156" i="13"/>
  <c r="V157" i="13" s="1"/>
  <c r="AF138" i="13"/>
  <c r="V139" i="13" s="1"/>
  <c r="AF132" i="13"/>
  <c r="V133" i="13" s="1"/>
  <c r="AF182" i="13"/>
  <c r="V183" i="13" s="1"/>
  <c r="AF187" i="13"/>
  <c r="V188" i="13" s="1"/>
  <c r="AF109" i="13"/>
  <c r="V110" i="13" s="1"/>
  <c r="AF73" i="13"/>
  <c r="V74" i="13" s="1"/>
  <c r="AF100" i="13"/>
  <c r="V101" i="13" s="1"/>
  <c r="V182" i="13"/>
  <c r="V124" i="13"/>
  <c r="V93" i="13"/>
  <c r="V104" i="13"/>
  <c r="V148" i="13"/>
  <c r="V136" i="13"/>
  <c r="V150" i="13"/>
  <c r="V181" i="13"/>
  <c r="V149" i="13"/>
  <c r="AF119" i="13"/>
  <c r="V120" i="13" s="1"/>
  <c r="AF183" i="13"/>
  <c r="V184" i="13" s="1"/>
  <c r="AF160" i="13"/>
  <c r="V161" i="13" s="1"/>
  <c r="AF174" i="13"/>
  <c r="V175" i="13" s="1"/>
  <c r="AF175" i="13"/>
  <c r="V176" i="13" s="1"/>
  <c r="AF75" i="13"/>
  <c r="V76" i="13" s="1"/>
  <c r="AF139" i="13"/>
  <c r="V140" i="13" s="1"/>
  <c r="AF76" i="13"/>
  <c r="V77" i="13" s="1"/>
  <c r="AF186" i="13"/>
  <c r="V187" i="13" s="1"/>
  <c r="AF129" i="13"/>
  <c r="V130" i="13" s="1"/>
  <c r="AF137" i="13"/>
  <c r="V138" i="13" s="1"/>
  <c r="AF99" i="13"/>
  <c r="V100" i="13" s="1"/>
  <c r="AF116" i="13"/>
  <c r="V117" i="13" s="1"/>
  <c r="V82" i="13"/>
  <c r="V75" i="13"/>
  <c r="V170" i="13"/>
  <c r="V99" i="13"/>
  <c r="V160" i="13"/>
  <c r="V84" i="13"/>
  <c r="V177" i="13"/>
  <c r="V158" i="13"/>
  <c r="V71" i="13"/>
  <c r="V125" i="13"/>
  <c r="V167" i="13"/>
  <c r="V164" i="13"/>
  <c r="V185" i="13"/>
  <c r="V166" i="13"/>
  <c r="V186" i="13"/>
  <c r="V105" i="13"/>
  <c r="AF150" i="13"/>
  <c r="V151" i="13" s="1"/>
  <c r="AF145" i="13"/>
  <c r="V146" i="13" s="1"/>
  <c r="AF91" i="13"/>
  <c r="V92" i="13" s="1"/>
  <c r="AF155" i="13"/>
  <c r="V156" i="13" s="1"/>
  <c r="AF130" i="13"/>
  <c r="V131" i="13" s="1"/>
  <c r="AF118" i="13"/>
  <c r="V119" i="13" s="1"/>
  <c r="AF72" i="13"/>
  <c r="V73" i="13" s="1"/>
  <c r="AF134" i="13"/>
  <c r="V135" i="13" s="1"/>
  <c r="AF113" i="13"/>
  <c r="V114" i="13" s="1"/>
  <c r="AF178" i="13"/>
  <c r="V179" i="13" s="1"/>
  <c r="AF133" i="13"/>
  <c r="V134" i="13" s="1"/>
  <c r="AF117" i="13"/>
  <c r="V118" i="13" s="1"/>
  <c r="AF141" i="13"/>
  <c r="V142" i="13" s="1"/>
  <c r="AF140" i="13"/>
  <c r="V141" i="13" s="1"/>
  <c r="V79" i="13"/>
  <c r="V121" i="13"/>
  <c r="V137" i="13"/>
  <c r="V102" i="13"/>
  <c r="V159" i="13"/>
  <c r="V83" i="13"/>
  <c r="V72" i="13"/>
  <c r="V116" i="13"/>
  <c r="V70" i="13"/>
  <c r="V174" i="13"/>
  <c r="V86" i="13"/>
  <c r="V180" i="13"/>
  <c r="V147" i="13"/>
  <c r="V78" i="13"/>
  <c r="V80" i="13"/>
  <c r="V106" i="13"/>
  <c r="V128" i="13"/>
  <c r="V144" i="13"/>
  <c r="V115" i="13"/>
  <c r="V168" i="13"/>
  <c r="V154" i="13"/>
  <c r="V173" i="13"/>
  <c r="AF87" i="13"/>
  <c r="V88" i="13" s="1"/>
  <c r="AF122" i="13"/>
  <c r="V123" i="13" s="1"/>
  <c r="AF110" i="13"/>
  <c r="V111" i="13" s="1"/>
  <c r="AF97" i="13"/>
  <c r="V98" i="13" s="1"/>
  <c r="AF121" i="13"/>
  <c r="V122" i="13" s="1"/>
  <c r="AF93" i="13"/>
  <c r="V94" i="13" s="1"/>
  <c r="AF128" i="13"/>
  <c r="V129" i="13" s="1"/>
  <c r="AF170" i="13"/>
  <c r="V171" i="13" s="1"/>
  <c r="AF125" i="13"/>
  <c r="V126" i="13" s="1"/>
  <c r="AF107" i="13"/>
  <c r="V108" i="13" s="1"/>
  <c r="AF171" i="13"/>
  <c r="V172" i="13" s="1"/>
  <c r="AF108" i="13"/>
  <c r="V109" i="13" s="1"/>
  <c r="AF152" i="13"/>
  <c r="V153" i="13" s="1"/>
  <c r="AF144" i="13"/>
  <c r="V145" i="13" s="1"/>
  <c r="AF142" i="13"/>
  <c r="V143" i="13" s="1"/>
  <c r="AF177" i="13"/>
  <c r="V178" i="13" s="1"/>
  <c r="AF95" i="13"/>
  <c r="V96" i="13" s="1"/>
  <c r="AF112" i="13"/>
  <c r="V113" i="13" s="1"/>
  <c r="AF154" i="13"/>
  <c r="V155" i="13" s="1"/>
  <c r="AF161" i="13"/>
  <c r="V162" i="13" s="1"/>
  <c r="AF131" i="13"/>
  <c r="V132" i="13" s="1"/>
  <c r="AF84" i="13"/>
  <c r="V85" i="13" s="1"/>
  <c r="AF89" i="13"/>
  <c r="V90" i="13" s="1"/>
  <c r="AF162" i="13"/>
  <c r="V163" i="13" s="1"/>
  <c r="AF164" i="13"/>
  <c r="V165" i="13" s="1"/>
  <c r="V169" i="13"/>
  <c r="C11" i="13"/>
  <c r="Q32" i="13" s="1"/>
  <c r="F11" i="13"/>
  <c r="R32" i="13" s="1"/>
  <c r="F6" i="13"/>
  <c r="R28" i="13" s="1"/>
  <c r="P28" i="13"/>
  <c r="C6" i="13"/>
  <c r="CW24" i="5"/>
  <c r="CP24" i="5"/>
  <c r="CV39" i="5"/>
  <c r="CU39" i="5"/>
  <c r="CT39" i="5"/>
  <c r="CS39" i="5"/>
  <c r="CR39" i="5"/>
  <c r="CQ39" i="5"/>
  <c r="CV38" i="5"/>
  <c r="CU38" i="5"/>
  <c r="CT38" i="5"/>
  <c r="CS38" i="5"/>
  <c r="CR38" i="5"/>
  <c r="CQ38" i="5"/>
  <c r="CV37" i="5"/>
  <c r="CU37" i="5"/>
  <c r="CT37" i="5"/>
  <c r="CS37" i="5"/>
  <c r="CR37" i="5"/>
  <c r="CQ37" i="5"/>
  <c r="CV36" i="5"/>
  <c r="CU36" i="5"/>
  <c r="CT36" i="5"/>
  <c r="CS36" i="5"/>
  <c r="CR36" i="5"/>
  <c r="CQ36" i="5"/>
  <c r="CV35" i="5"/>
  <c r="CU35" i="5"/>
  <c r="CT35" i="5"/>
  <c r="CS35" i="5"/>
  <c r="CR35" i="5"/>
  <c r="CQ35" i="5"/>
  <c r="CV34" i="5"/>
  <c r="CU34" i="5"/>
  <c r="CT34" i="5"/>
  <c r="CS34" i="5"/>
  <c r="CR34" i="5"/>
  <c r="CQ34" i="5"/>
  <c r="CV33" i="5"/>
  <c r="CU33" i="5"/>
  <c r="CT33" i="5"/>
  <c r="CS33" i="5"/>
  <c r="CR33" i="5"/>
  <c r="CQ33" i="5"/>
  <c r="CV32" i="5"/>
  <c r="CU32" i="5"/>
  <c r="CT32" i="5"/>
  <c r="CS32" i="5"/>
  <c r="CR32" i="5"/>
  <c r="CQ32" i="5"/>
  <c r="CV31" i="5"/>
  <c r="CU31" i="5"/>
  <c r="CT31" i="5"/>
  <c r="CS31" i="5"/>
  <c r="CR31" i="5"/>
  <c r="CQ31" i="5"/>
  <c r="CV30" i="5"/>
  <c r="CU30" i="5"/>
  <c r="CT30" i="5"/>
  <c r="CS30" i="5"/>
  <c r="CR30" i="5"/>
  <c r="CQ30" i="5"/>
  <c r="CV29" i="5"/>
  <c r="CU29" i="5"/>
  <c r="CT29" i="5"/>
  <c r="CS29" i="5"/>
  <c r="CR29" i="5"/>
  <c r="CQ29" i="5"/>
  <c r="CV28" i="5"/>
  <c r="CU28" i="5"/>
  <c r="CT28" i="5"/>
  <c r="CS28" i="5"/>
  <c r="CR28" i="5"/>
  <c r="CQ28" i="5"/>
  <c r="CV27" i="5"/>
  <c r="CU27" i="5"/>
  <c r="CT27" i="5"/>
  <c r="CS27" i="5"/>
  <c r="CR27" i="5"/>
  <c r="CQ27" i="5"/>
  <c r="CV26" i="5"/>
  <c r="CU26" i="5"/>
  <c r="CT26" i="5"/>
  <c r="CS26" i="5"/>
  <c r="CR26" i="5"/>
  <c r="CQ26" i="5"/>
  <c r="AE24" i="5"/>
  <c r="AK39" i="5"/>
  <c r="AJ39" i="5"/>
  <c r="AI39" i="5"/>
  <c r="AH39" i="5"/>
  <c r="AG39" i="5"/>
  <c r="AF39" i="5"/>
  <c r="AK38" i="5"/>
  <c r="AJ38" i="5"/>
  <c r="AI38" i="5"/>
  <c r="AH38" i="5"/>
  <c r="AG38" i="5"/>
  <c r="AF38" i="5"/>
  <c r="AK37" i="5"/>
  <c r="AJ37" i="5"/>
  <c r="AI37" i="5"/>
  <c r="AH37" i="5"/>
  <c r="AG37" i="5"/>
  <c r="AF37" i="5"/>
  <c r="AK36" i="5"/>
  <c r="AJ36" i="5"/>
  <c r="AI36" i="5"/>
  <c r="AH36" i="5"/>
  <c r="AG36" i="5"/>
  <c r="AF36" i="5"/>
  <c r="AK35" i="5"/>
  <c r="AJ35" i="5"/>
  <c r="AI35" i="5"/>
  <c r="AH35" i="5"/>
  <c r="AG35" i="5"/>
  <c r="AF35" i="5"/>
  <c r="AK34" i="5"/>
  <c r="AJ34" i="5"/>
  <c r="AI34" i="5"/>
  <c r="AH34" i="5"/>
  <c r="AG34" i="5"/>
  <c r="AF34" i="5"/>
  <c r="AK33" i="5"/>
  <c r="AJ33" i="5"/>
  <c r="AI33" i="5"/>
  <c r="AH33" i="5"/>
  <c r="AG33" i="5"/>
  <c r="AF33" i="5"/>
  <c r="AK32" i="5"/>
  <c r="AJ32" i="5"/>
  <c r="AI32" i="5"/>
  <c r="AH32" i="5"/>
  <c r="AG32" i="5"/>
  <c r="AF32" i="5"/>
  <c r="AK31" i="5"/>
  <c r="AJ31" i="5"/>
  <c r="AI31" i="5"/>
  <c r="AH31" i="5"/>
  <c r="AG31" i="5"/>
  <c r="AF31" i="5"/>
  <c r="AK30" i="5"/>
  <c r="AJ30" i="5"/>
  <c r="AI30" i="5"/>
  <c r="AH30" i="5"/>
  <c r="AG30" i="5"/>
  <c r="AF30" i="5"/>
  <c r="AK29" i="5"/>
  <c r="AJ29" i="5"/>
  <c r="AI29" i="5"/>
  <c r="AH29" i="5"/>
  <c r="AG29" i="5"/>
  <c r="AF29" i="5"/>
  <c r="AK28" i="5"/>
  <c r="AJ28" i="5"/>
  <c r="AI28" i="5"/>
  <c r="AH28" i="5"/>
  <c r="AG28" i="5"/>
  <c r="AF28" i="5"/>
  <c r="AK27" i="5"/>
  <c r="AJ27" i="5"/>
  <c r="AI27" i="5"/>
  <c r="AH27" i="5"/>
  <c r="AG27" i="5"/>
  <c r="AF27" i="5"/>
  <c r="AK26" i="5"/>
  <c r="AJ26" i="5"/>
  <c r="AI26" i="5"/>
  <c r="AH26" i="5"/>
  <c r="AG26" i="5"/>
  <c r="AF26" i="5"/>
  <c r="CW39" i="9"/>
  <c r="CP39" i="9"/>
  <c r="CV56" i="9"/>
  <c r="CU56" i="9"/>
  <c r="CT56" i="9"/>
  <c r="CS56" i="9"/>
  <c r="CR56" i="9"/>
  <c r="CQ56" i="9"/>
  <c r="CV55" i="9"/>
  <c r="CU55" i="9"/>
  <c r="CT55" i="9"/>
  <c r="CS55" i="9"/>
  <c r="CR55" i="9"/>
  <c r="CQ55" i="9"/>
  <c r="CV54" i="9"/>
  <c r="CU54" i="9"/>
  <c r="CT54" i="9"/>
  <c r="CS54" i="9"/>
  <c r="CR54" i="9"/>
  <c r="CQ54" i="9"/>
  <c r="CV53" i="9"/>
  <c r="CU53" i="9"/>
  <c r="CT53" i="9"/>
  <c r="CS53" i="9"/>
  <c r="CR53" i="9"/>
  <c r="CQ53" i="9"/>
  <c r="CV52" i="9"/>
  <c r="CU52" i="9"/>
  <c r="CT52" i="9"/>
  <c r="CS52" i="9"/>
  <c r="CR52" i="9"/>
  <c r="CQ52" i="9"/>
  <c r="CV51" i="9"/>
  <c r="CU51" i="9"/>
  <c r="CT51" i="9"/>
  <c r="CS51" i="9"/>
  <c r="CR51" i="9"/>
  <c r="CQ51" i="9"/>
  <c r="CV50" i="9"/>
  <c r="CU50" i="9"/>
  <c r="CT50" i="9"/>
  <c r="CS50" i="9"/>
  <c r="CR50" i="9"/>
  <c r="CQ50" i="9"/>
  <c r="CV49" i="9"/>
  <c r="CU49" i="9"/>
  <c r="CT49" i="9"/>
  <c r="CS49" i="9"/>
  <c r="CR49" i="9"/>
  <c r="CQ49" i="9"/>
  <c r="CV48" i="9"/>
  <c r="CU48" i="9"/>
  <c r="CT48" i="9"/>
  <c r="CS48" i="9"/>
  <c r="CR48" i="9"/>
  <c r="CQ48" i="9"/>
  <c r="CV47" i="9"/>
  <c r="CU47" i="9"/>
  <c r="CT47" i="9"/>
  <c r="CS47" i="9"/>
  <c r="CR47" i="9"/>
  <c r="CQ47" i="9"/>
  <c r="CV46" i="9"/>
  <c r="CU46" i="9"/>
  <c r="CT46" i="9"/>
  <c r="CS46" i="9"/>
  <c r="CR46" i="9"/>
  <c r="CQ46" i="9"/>
  <c r="CV45" i="9"/>
  <c r="CU45" i="9"/>
  <c r="CT45" i="9"/>
  <c r="CS45" i="9"/>
  <c r="CR45" i="9"/>
  <c r="CQ45" i="9"/>
  <c r="CV44" i="9"/>
  <c r="CU44" i="9"/>
  <c r="CT44" i="9"/>
  <c r="CS44" i="9"/>
  <c r="CR44" i="9"/>
  <c r="CQ44" i="9"/>
  <c r="CV43" i="9"/>
  <c r="CU43" i="9"/>
  <c r="CT43" i="9"/>
  <c r="CS43" i="9"/>
  <c r="CR43" i="9"/>
  <c r="CQ43" i="9"/>
  <c r="CV42" i="9"/>
  <c r="CU42" i="9"/>
  <c r="CT42" i="9"/>
  <c r="CS42" i="9"/>
  <c r="CR42" i="9"/>
  <c r="CQ42" i="9"/>
  <c r="CV41" i="9"/>
  <c r="CU41" i="9"/>
  <c r="CT41" i="9"/>
  <c r="CS41" i="9"/>
  <c r="CR41" i="9"/>
  <c r="CQ41" i="9"/>
  <c r="AE39" i="9"/>
  <c r="AK56" i="9"/>
  <c r="AJ56" i="9"/>
  <c r="AI56" i="9"/>
  <c r="AH56" i="9"/>
  <c r="AG56" i="9"/>
  <c r="AF56" i="9"/>
  <c r="AK55" i="9"/>
  <c r="AJ55" i="9"/>
  <c r="AI55" i="9"/>
  <c r="AH55" i="9"/>
  <c r="AG55" i="9"/>
  <c r="AF55" i="9"/>
  <c r="AK54" i="9"/>
  <c r="AJ54" i="9"/>
  <c r="AI54" i="9"/>
  <c r="AH54" i="9"/>
  <c r="AG54" i="9"/>
  <c r="AF54" i="9"/>
  <c r="AK53" i="9"/>
  <c r="AJ53" i="9"/>
  <c r="AI53" i="9"/>
  <c r="AH53" i="9"/>
  <c r="AG53" i="9"/>
  <c r="AF53" i="9"/>
  <c r="AK52" i="9"/>
  <c r="AJ52" i="9"/>
  <c r="AI52" i="9"/>
  <c r="AH52" i="9"/>
  <c r="AG52" i="9"/>
  <c r="AF52" i="9"/>
  <c r="AK51" i="9"/>
  <c r="AJ51" i="9"/>
  <c r="AI51" i="9"/>
  <c r="AH51" i="9"/>
  <c r="AG51" i="9"/>
  <c r="AF51" i="9"/>
  <c r="AK50" i="9"/>
  <c r="AJ50" i="9"/>
  <c r="AI50" i="9"/>
  <c r="AH50" i="9"/>
  <c r="AG50" i="9"/>
  <c r="AF50" i="9"/>
  <c r="AK49" i="9"/>
  <c r="AJ49" i="9"/>
  <c r="AI49" i="9"/>
  <c r="AH49" i="9"/>
  <c r="AG49" i="9"/>
  <c r="AF49" i="9"/>
  <c r="AK48" i="9"/>
  <c r="AJ48" i="9"/>
  <c r="AI48" i="9"/>
  <c r="AH48" i="9"/>
  <c r="AG48" i="9"/>
  <c r="AF48" i="9"/>
  <c r="AK47" i="9"/>
  <c r="AJ47" i="9"/>
  <c r="AI47" i="9"/>
  <c r="AH47" i="9"/>
  <c r="AG47" i="9"/>
  <c r="AF47" i="9"/>
  <c r="AK46" i="9"/>
  <c r="AJ46" i="9"/>
  <c r="AI46" i="9"/>
  <c r="AH46" i="9"/>
  <c r="AG46" i="9"/>
  <c r="AF46" i="9"/>
  <c r="AK45" i="9"/>
  <c r="AJ45" i="9"/>
  <c r="AI45" i="9"/>
  <c r="AH45" i="9"/>
  <c r="AG45" i="9"/>
  <c r="AF45" i="9"/>
  <c r="AK44" i="9"/>
  <c r="AJ44" i="9"/>
  <c r="AI44" i="9"/>
  <c r="AH44" i="9"/>
  <c r="AG44" i="9"/>
  <c r="AF44" i="9"/>
  <c r="AK43" i="9"/>
  <c r="AJ43" i="9"/>
  <c r="AI43" i="9"/>
  <c r="AH43" i="9"/>
  <c r="AG43" i="9"/>
  <c r="AF43" i="9"/>
  <c r="AK42" i="9"/>
  <c r="AJ42" i="9"/>
  <c r="AI42" i="9"/>
  <c r="AH42" i="9"/>
  <c r="AG42" i="9"/>
  <c r="AF42" i="9"/>
  <c r="AK41" i="9"/>
  <c r="AJ41" i="9"/>
  <c r="AI41" i="9"/>
  <c r="AH41" i="9"/>
  <c r="AG41" i="9"/>
  <c r="AF41" i="9"/>
  <c r="FA56" i="11"/>
  <c r="ET56" i="11"/>
  <c r="EM56" i="11"/>
  <c r="EF56" i="11"/>
  <c r="DY56" i="11"/>
  <c r="DR56" i="11"/>
  <c r="DK56" i="11"/>
  <c r="DD56" i="11"/>
  <c r="CW56" i="11"/>
  <c r="CP56" i="11"/>
  <c r="DC71" i="11"/>
  <c r="DB71" i="11"/>
  <c r="DA71" i="11"/>
  <c r="CZ71" i="11"/>
  <c r="CY71" i="11"/>
  <c r="CX71" i="11"/>
  <c r="DC70" i="11"/>
  <c r="DB70" i="11"/>
  <c r="DA70" i="11"/>
  <c r="CZ70" i="11"/>
  <c r="CY70" i="11"/>
  <c r="CX70" i="11"/>
  <c r="DC69" i="11"/>
  <c r="DB69" i="11"/>
  <c r="DA69" i="11"/>
  <c r="CZ69" i="11"/>
  <c r="CY69" i="11"/>
  <c r="CX69" i="11"/>
  <c r="DC68" i="11"/>
  <c r="DB68" i="11"/>
  <c r="DA68" i="11"/>
  <c r="CZ68" i="11"/>
  <c r="CY68" i="11"/>
  <c r="CX68" i="11"/>
  <c r="DC67" i="11"/>
  <c r="DB67" i="11"/>
  <c r="DA67" i="11"/>
  <c r="CZ67" i="11"/>
  <c r="CY67" i="11"/>
  <c r="CX67" i="11"/>
  <c r="DC66" i="11"/>
  <c r="DB66" i="11"/>
  <c r="DA66" i="11"/>
  <c r="CZ66" i="11"/>
  <c r="CY66" i="11"/>
  <c r="CX66" i="11"/>
  <c r="DC65" i="11"/>
  <c r="DB65" i="11"/>
  <c r="DA65" i="11"/>
  <c r="CZ65" i="11"/>
  <c r="CY65" i="11"/>
  <c r="CX65" i="11"/>
  <c r="DC64" i="11"/>
  <c r="DB64" i="11"/>
  <c r="DA64" i="11"/>
  <c r="CZ64" i="11"/>
  <c r="CY64" i="11"/>
  <c r="CX64" i="11"/>
  <c r="DC63" i="11"/>
  <c r="DB63" i="11"/>
  <c r="DA63" i="11"/>
  <c r="CZ63" i="11"/>
  <c r="CY63" i="11"/>
  <c r="CX63" i="11"/>
  <c r="DC62" i="11"/>
  <c r="DB62" i="11"/>
  <c r="DA62" i="11"/>
  <c r="CZ62" i="11"/>
  <c r="CY62" i="11"/>
  <c r="CX62" i="11"/>
  <c r="DC61" i="11"/>
  <c r="DB61" i="11"/>
  <c r="DA61" i="11"/>
  <c r="CZ61" i="11"/>
  <c r="CY61" i="11"/>
  <c r="CX61" i="11"/>
  <c r="DC60" i="11"/>
  <c r="DB60" i="11"/>
  <c r="DA60" i="11"/>
  <c r="CZ60" i="11"/>
  <c r="CY60" i="11"/>
  <c r="CX60" i="11"/>
  <c r="DC59" i="11"/>
  <c r="DB59" i="11"/>
  <c r="DA59" i="11"/>
  <c r="CZ59" i="11"/>
  <c r="CY59" i="11"/>
  <c r="CX59" i="11"/>
  <c r="DC58" i="11"/>
  <c r="DB58" i="11"/>
  <c r="DA58" i="11"/>
  <c r="CZ58" i="11"/>
  <c r="CY58" i="11"/>
  <c r="CX58" i="11"/>
  <c r="AE56" i="11"/>
  <c r="AK71" i="11"/>
  <c r="AJ71" i="11"/>
  <c r="AI71" i="11"/>
  <c r="AH71" i="11"/>
  <c r="AG71" i="11"/>
  <c r="AF71" i="11"/>
  <c r="AK70" i="11"/>
  <c r="AJ70" i="11"/>
  <c r="AI70" i="11"/>
  <c r="AH70" i="11"/>
  <c r="AG70" i="11"/>
  <c r="AF70" i="11"/>
  <c r="AK69" i="11"/>
  <c r="AJ69" i="11"/>
  <c r="AI69" i="11"/>
  <c r="AH69" i="11"/>
  <c r="AG69" i="11"/>
  <c r="AF69" i="11"/>
  <c r="AK68" i="11"/>
  <c r="AJ68" i="11"/>
  <c r="AI68" i="11"/>
  <c r="AH68" i="11"/>
  <c r="AG68" i="11"/>
  <c r="AF68" i="11"/>
  <c r="AK67" i="11"/>
  <c r="AJ67" i="11"/>
  <c r="AI67" i="11"/>
  <c r="AH67" i="11"/>
  <c r="AG67" i="11"/>
  <c r="AF67" i="11"/>
  <c r="AK66" i="11"/>
  <c r="AJ66" i="11"/>
  <c r="AI66" i="11"/>
  <c r="AH66" i="11"/>
  <c r="AG66" i="11"/>
  <c r="AF66" i="11"/>
  <c r="AK65" i="11"/>
  <c r="AJ65" i="11"/>
  <c r="AI65" i="11"/>
  <c r="AH65" i="11"/>
  <c r="AG65" i="11"/>
  <c r="AF65" i="11"/>
  <c r="AK64" i="11"/>
  <c r="AJ64" i="11"/>
  <c r="AI64" i="11"/>
  <c r="AH64" i="11"/>
  <c r="AG64" i="11"/>
  <c r="AF64" i="11"/>
  <c r="AK63" i="11"/>
  <c r="AJ63" i="11"/>
  <c r="AI63" i="11"/>
  <c r="AH63" i="11"/>
  <c r="AG63" i="11"/>
  <c r="AF63" i="11"/>
  <c r="AK62" i="11"/>
  <c r="AJ62" i="11"/>
  <c r="AI62" i="11"/>
  <c r="AH62" i="11"/>
  <c r="AG62" i="11"/>
  <c r="AF62" i="11"/>
  <c r="AK61" i="11"/>
  <c r="AJ61" i="11"/>
  <c r="AI61" i="11"/>
  <c r="AH61" i="11"/>
  <c r="AG61" i="11"/>
  <c r="AF61" i="11"/>
  <c r="AK60" i="11"/>
  <c r="AJ60" i="11"/>
  <c r="AI60" i="11"/>
  <c r="AH60" i="11"/>
  <c r="AG60" i="11"/>
  <c r="AF60" i="11"/>
  <c r="AK59" i="11"/>
  <c r="AJ59" i="11"/>
  <c r="AI59" i="11"/>
  <c r="AH59" i="11"/>
  <c r="AG59" i="11"/>
  <c r="AF59" i="11"/>
  <c r="AK58" i="11"/>
  <c r="AJ58" i="11"/>
  <c r="AI58" i="11"/>
  <c r="AH58" i="11"/>
  <c r="AG58" i="11"/>
  <c r="AF58" i="11"/>
  <c r="CW61" i="8"/>
  <c r="DC76" i="8"/>
  <c r="DB76" i="8"/>
  <c r="DA76" i="8"/>
  <c r="CZ76" i="8"/>
  <c r="CY76" i="8"/>
  <c r="CX76" i="8"/>
  <c r="DC75" i="8"/>
  <c r="DB75" i="8"/>
  <c r="DA75" i="8"/>
  <c r="CZ75" i="8"/>
  <c r="CY75" i="8"/>
  <c r="CX75" i="8"/>
  <c r="DC74" i="8"/>
  <c r="DB74" i="8"/>
  <c r="DA74" i="8"/>
  <c r="CZ74" i="8"/>
  <c r="CY74" i="8"/>
  <c r="CX74" i="8"/>
  <c r="DC73" i="8"/>
  <c r="DB73" i="8"/>
  <c r="DA73" i="8"/>
  <c r="CZ73" i="8"/>
  <c r="CY73" i="8"/>
  <c r="CX73" i="8"/>
  <c r="DC72" i="8"/>
  <c r="DB72" i="8"/>
  <c r="DA72" i="8"/>
  <c r="CZ72" i="8"/>
  <c r="CY72" i="8"/>
  <c r="CX72" i="8"/>
  <c r="DC71" i="8"/>
  <c r="DB71" i="8"/>
  <c r="DA71" i="8"/>
  <c r="CZ71" i="8"/>
  <c r="CY71" i="8"/>
  <c r="CX71" i="8"/>
  <c r="DC70" i="8"/>
  <c r="DB70" i="8"/>
  <c r="DA70" i="8"/>
  <c r="CZ70" i="8"/>
  <c r="CY70" i="8"/>
  <c r="CX70" i="8"/>
  <c r="DC69" i="8"/>
  <c r="DB69" i="8"/>
  <c r="DA69" i="8"/>
  <c r="CZ69" i="8"/>
  <c r="CY69" i="8"/>
  <c r="CX69" i="8"/>
  <c r="DC68" i="8"/>
  <c r="DB68" i="8"/>
  <c r="DA68" i="8"/>
  <c r="CZ68" i="8"/>
  <c r="CY68" i="8"/>
  <c r="CX68" i="8"/>
  <c r="DC67" i="8"/>
  <c r="DB67" i="8"/>
  <c r="DA67" i="8"/>
  <c r="CZ67" i="8"/>
  <c r="CY67" i="8"/>
  <c r="CX67" i="8"/>
  <c r="DC66" i="8"/>
  <c r="DB66" i="8"/>
  <c r="DA66" i="8"/>
  <c r="CZ66" i="8"/>
  <c r="CY66" i="8"/>
  <c r="CX66" i="8"/>
  <c r="DC65" i="8"/>
  <c r="DB65" i="8"/>
  <c r="DA65" i="8"/>
  <c r="CZ65" i="8"/>
  <c r="CY65" i="8"/>
  <c r="CX65" i="8"/>
  <c r="DC64" i="8"/>
  <c r="DB64" i="8"/>
  <c r="DA64" i="8"/>
  <c r="CZ64" i="8"/>
  <c r="CY64" i="8"/>
  <c r="CX64" i="8"/>
  <c r="AE61" i="8"/>
  <c r="X61" i="8"/>
  <c r="AD76" i="8"/>
  <c r="AC76" i="8"/>
  <c r="AB76" i="8"/>
  <c r="AA76" i="8"/>
  <c r="Z76" i="8"/>
  <c r="Y76" i="8"/>
  <c r="AD75" i="8"/>
  <c r="AC75" i="8"/>
  <c r="AB75" i="8"/>
  <c r="AA75" i="8"/>
  <c r="Z75" i="8"/>
  <c r="Y75" i="8"/>
  <c r="AD74" i="8"/>
  <c r="AC74" i="8"/>
  <c r="AB74" i="8"/>
  <c r="AA74" i="8"/>
  <c r="Z74" i="8"/>
  <c r="Y74" i="8"/>
  <c r="AD73" i="8"/>
  <c r="AC73" i="8"/>
  <c r="AB73" i="8"/>
  <c r="AA73" i="8"/>
  <c r="Z73" i="8"/>
  <c r="Y73" i="8"/>
  <c r="AD72" i="8"/>
  <c r="AC72" i="8"/>
  <c r="AB72" i="8"/>
  <c r="AA72" i="8"/>
  <c r="Z72" i="8"/>
  <c r="Y72" i="8"/>
  <c r="AD71" i="8"/>
  <c r="AC71" i="8"/>
  <c r="AB71" i="8"/>
  <c r="AA71" i="8"/>
  <c r="Z71" i="8"/>
  <c r="Y71" i="8"/>
  <c r="AD70" i="8"/>
  <c r="AC70" i="8"/>
  <c r="AB70" i="8"/>
  <c r="AA70" i="8"/>
  <c r="Z70" i="8"/>
  <c r="Y70" i="8"/>
  <c r="AD69" i="8"/>
  <c r="AC69" i="8"/>
  <c r="AB69" i="8"/>
  <c r="AA69" i="8"/>
  <c r="Z69" i="8"/>
  <c r="Y69" i="8"/>
  <c r="AD68" i="8"/>
  <c r="AC68" i="8"/>
  <c r="AB68" i="8"/>
  <c r="AA68" i="8"/>
  <c r="Z68" i="8"/>
  <c r="Y68" i="8"/>
  <c r="AD67" i="8"/>
  <c r="AC67" i="8"/>
  <c r="AB67" i="8"/>
  <c r="AA67" i="8"/>
  <c r="Z67" i="8"/>
  <c r="Y67" i="8"/>
  <c r="AD66" i="8"/>
  <c r="AC66" i="8"/>
  <c r="AB66" i="8"/>
  <c r="AA66" i="8"/>
  <c r="Z66" i="8"/>
  <c r="Y66" i="8"/>
  <c r="AD65" i="8"/>
  <c r="AC65" i="8"/>
  <c r="AB65" i="8"/>
  <c r="AA65" i="8"/>
  <c r="Z65" i="8"/>
  <c r="Y65" i="8"/>
  <c r="AD64" i="8"/>
  <c r="AC64" i="8"/>
  <c r="AB64" i="8"/>
  <c r="AA64" i="8"/>
  <c r="Z64" i="8"/>
  <c r="Y64" i="8"/>
  <c r="AD63" i="8"/>
  <c r="AC63" i="8"/>
  <c r="AB63" i="8"/>
  <c r="AA63" i="8"/>
  <c r="Z63" i="8"/>
  <c r="Y63" i="8"/>
  <c r="J42" i="1" l="1"/>
  <c r="J44" i="1" s="1"/>
  <c r="J43" i="1"/>
  <c r="AM352" i="12"/>
  <c r="AM330" i="12"/>
  <c r="AM353" i="12"/>
  <c r="AM320" i="12"/>
  <c r="AM255" i="12"/>
  <c r="AM280" i="12"/>
  <c r="AM342" i="12"/>
  <c r="AM240" i="12"/>
  <c r="AM341" i="12"/>
  <c r="AM281" i="12"/>
  <c r="AM305" i="12"/>
  <c r="AM252" i="12"/>
  <c r="AM247" i="12"/>
  <c r="AM264" i="12"/>
  <c r="AM345" i="12"/>
  <c r="AM312" i="12"/>
  <c r="AM263" i="12"/>
  <c r="AM356" i="12"/>
  <c r="AM283" i="12"/>
  <c r="AM249" i="12"/>
  <c r="AM265" i="12"/>
  <c r="AM336" i="12"/>
  <c r="AM325" i="12"/>
  <c r="AM276" i="12"/>
  <c r="AM275" i="12"/>
  <c r="AM332" i="12"/>
  <c r="AM344" i="12"/>
  <c r="AM343" i="12"/>
  <c r="AM338" i="12"/>
  <c r="AM324" i="12"/>
  <c r="AM256" i="12"/>
  <c r="AM248" i="12"/>
  <c r="AM271" i="12"/>
  <c r="AM260" i="12"/>
  <c r="AM299" i="12"/>
  <c r="AM278" i="12"/>
  <c r="AM321" i="12"/>
  <c r="AM327" i="12"/>
  <c r="AM317" i="12"/>
  <c r="AM177" i="12"/>
  <c r="AM284" i="12"/>
  <c r="AM243" i="12"/>
  <c r="AM351" i="12"/>
  <c r="AM242" i="12"/>
  <c r="AM314" i="12"/>
  <c r="AM262" i="12"/>
  <c r="AM287" i="12"/>
  <c r="AM300" i="12"/>
  <c r="AM298" i="12"/>
  <c r="AM277" i="12"/>
  <c r="AM129" i="12"/>
  <c r="AM251" i="12"/>
  <c r="AM328" i="12"/>
  <c r="AM288" i="12"/>
  <c r="AM238" i="12"/>
  <c r="AM267" i="12"/>
  <c r="AM296" i="12"/>
  <c r="AM311" i="12"/>
  <c r="AM346" i="12"/>
  <c r="AM316" i="12"/>
  <c r="AM306" i="12"/>
  <c r="AM245" i="12"/>
  <c r="AM286" i="12"/>
  <c r="AM302" i="12"/>
  <c r="AM310" i="12"/>
  <c r="AM258" i="12"/>
  <c r="AM246" i="12"/>
  <c r="AM354" i="12"/>
  <c r="AM350" i="12"/>
  <c r="AM253" i="12"/>
  <c r="AM301" i="12"/>
  <c r="AM303" i="12"/>
  <c r="AM309" i="12"/>
  <c r="AM273" i="12"/>
  <c r="AM322" i="12"/>
  <c r="AM241" i="12"/>
  <c r="AM297" i="12"/>
  <c r="AM348" i="12"/>
  <c r="AM326" i="12"/>
  <c r="AM261" i="12"/>
  <c r="AM250" i="12"/>
  <c r="AM333" i="12"/>
  <c r="AM269" i="12"/>
  <c r="AM270" i="12"/>
  <c r="AM282" i="12"/>
  <c r="AM294" i="12"/>
  <c r="AM355" i="12"/>
  <c r="AM266" i="12"/>
  <c r="AM331" i="12"/>
  <c r="AM289" i="12"/>
  <c r="AM315" i="12"/>
  <c r="AM239" i="12"/>
  <c r="AM292" i="12"/>
  <c r="AM244" i="12"/>
  <c r="AM334" i="12"/>
  <c r="AM254" i="12"/>
  <c r="AM290" i="12"/>
  <c r="AM293" i="12"/>
  <c r="AM307" i="12"/>
  <c r="AM318" i="12"/>
  <c r="AM274" i="12"/>
  <c r="AM285" i="12"/>
  <c r="AM158" i="12"/>
  <c r="AM323" i="12"/>
  <c r="AM308" i="12"/>
  <c r="AM335" i="12"/>
  <c r="AM291" i="12"/>
  <c r="AM347" i="12"/>
  <c r="AM337" i="12"/>
  <c r="AM304" i="12"/>
  <c r="AM279" i="12"/>
  <c r="AM295" i="12"/>
  <c r="AM319" i="12"/>
  <c r="AM349" i="12"/>
  <c r="AM340" i="12"/>
  <c r="AM313" i="12"/>
  <c r="AM259" i="12"/>
  <c r="AM329" i="12"/>
  <c r="AM268" i="12"/>
  <c r="AM137" i="12"/>
  <c r="AM126" i="12"/>
  <c r="AM128" i="12"/>
  <c r="AM117" i="12"/>
  <c r="AM101" i="12"/>
  <c r="AM93" i="12"/>
  <c r="AM174" i="12"/>
  <c r="AM125" i="12"/>
  <c r="AM87" i="12"/>
  <c r="AM143" i="12"/>
  <c r="AM179" i="12"/>
  <c r="AM139" i="12"/>
  <c r="AM103" i="12"/>
  <c r="AM140" i="12"/>
  <c r="AM127" i="12"/>
  <c r="AM104" i="12"/>
  <c r="AM173" i="12"/>
  <c r="AM178" i="12"/>
  <c r="AM105" i="12"/>
  <c r="AM188" i="12"/>
  <c r="AM160" i="12"/>
  <c r="AM91" i="12"/>
  <c r="AM86" i="12"/>
  <c r="AM114" i="12"/>
  <c r="AM136" i="12"/>
  <c r="AM112" i="12"/>
  <c r="AM257" i="12"/>
  <c r="AM135" i="12"/>
  <c r="AM185" i="12"/>
  <c r="AM95" i="12"/>
  <c r="AM147" i="12"/>
  <c r="AM97" i="12"/>
  <c r="AM161" i="12"/>
  <c r="AM156" i="12"/>
  <c r="AM133" i="12"/>
  <c r="AM141" i="12"/>
  <c r="AM124" i="12"/>
  <c r="AM89" i="12"/>
  <c r="AM90" i="12"/>
  <c r="AM80" i="12"/>
  <c r="AM110" i="12"/>
  <c r="AM190" i="12"/>
  <c r="AM82" i="12"/>
  <c r="AM107" i="12"/>
  <c r="AM119" i="12"/>
  <c r="AM83" i="12"/>
  <c r="AM180" i="12"/>
  <c r="AM196" i="12"/>
  <c r="AM116" i="12"/>
  <c r="AM165" i="12"/>
  <c r="AM123" i="12"/>
  <c r="AM130" i="12"/>
  <c r="AM144" i="12"/>
  <c r="AM122" i="12"/>
  <c r="AM115" i="12"/>
  <c r="AM181" i="12"/>
  <c r="AM191" i="12"/>
  <c r="AM100" i="12"/>
  <c r="AM149" i="12"/>
  <c r="AM186" i="12"/>
  <c r="AM138" i="12"/>
  <c r="AM111" i="12"/>
  <c r="AM152" i="12"/>
  <c r="AM183" i="12"/>
  <c r="AM81" i="12"/>
  <c r="AM169" i="12"/>
  <c r="AM159" i="12"/>
  <c r="AM192" i="12"/>
  <c r="AM120" i="12"/>
  <c r="AM166" i="12"/>
  <c r="AM167" i="12"/>
  <c r="AM189" i="12"/>
  <c r="AM108" i="12"/>
  <c r="AM88" i="12"/>
  <c r="AM182" i="12"/>
  <c r="AM99" i="12"/>
  <c r="AM132" i="12"/>
  <c r="AM85" i="12"/>
  <c r="AM146" i="12"/>
  <c r="AM94" i="12"/>
  <c r="AM164" i="12"/>
  <c r="AM106" i="12"/>
  <c r="AM157" i="12"/>
  <c r="AM109" i="12"/>
  <c r="AM148" i="12"/>
  <c r="AM153" i="12"/>
  <c r="AM162" i="12"/>
  <c r="AM102" i="12"/>
  <c r="AM184" i="12"/>
  <c r="AM79" i="12"/>
  <c r="AM121" i="12"/>
  <c r="AM84" i="12"/>
  <c r="AM172" i="12"/>
  <c r="AM194" i="12"/>
  <c r="AM154" i="12"/>
  <c r="AM197" i="12"/>
  <c r="AM151" i="12"/>
  <c r="AM113" i="12"/>
  <c r="AM163" i="12"/>
  <c r="AM195" i="12"/>
  <c r="AM134" i="12"/>
  <c r="AM170" i="12"/>
  <c r="AM150" i="12"/>
  <c r="AM168" i="12"/>
  <c r="AM118" i="12"/>
  <c r="AM193" i="12"/>
  <c r="AM171" i="12"/>
  <c r="AM96" i="12"/>
  <c r="AM92" i="12"/>
  <c r="AM131" i="12"/>
  <c r="AM176" i="12"/>
  <c r="AM145" i="12"/>
  <c r="AM187" i="12"/>
  <c r="AM155" i="12"/>
  <c r="AM142" i="12"/>
  <c r="AM175" i="12"/>
  <c r="D11" i="13"/>
  <c r="H11" i="13" s="1"/>
  <c r="G11" i="13"/>
  <c r="S32" i="13" s="1"/>
  <c r="K17" i="13"/>
  <c r="AM98" i="12"/>
  <c r="K16" i="13"/>
  <c r="Q28" i="13"/>
  <c r="D6" i="13"/>
  <c r="H6" i="13" s="1"/>
  <c r="G6" i="13"/>
  <c r="S28" i="13" s="1"/>
  <c r="O28" i="1"/>
  <c r="O27" i="1"/>
  <c r="O26" i="1"/>
  <c r="O25" i="1"/>
  <c r="O24" i="1"/>
  <c r="O23" i="1"/>
  <c r="O22" i="1"/>
  <c r="O21" i="1"/>
  <c r="O20" i="1"/>
  <c r="K27" i="1"/>
  <c r="K28" i="1"/>
  <c r="K26" i="1"/>
  <c r="K25" i="1"/>
  <c r="K23" i="1"/>
  <c r="K24" i="1"/>
  <c r="K22" i="1"/>
  <c r="K21" i="1"/>
  <c r="K20" i="1"/>
  <c r="E13" i="1"/>
  <c r="E12" i="1"/>
  <c r="E10" i="1"/>
  <c r="E9" i="1"/>
  <c r="J28" i="10" l="1"/>
  <c r="T32" i="13"/>
  <c r="J27" i="10"/>
  <c r="T28" i="13"/>
  <c r="F19" i="1"/>
  <c r="P20" i="1"/>
  <c r="J19" i="1"/>
  <c r="N19" i="1"/>
  <c r="L20" i="1"/>
  <c r="N18" i="1"/>
  <c r="J18" i="1"/>
  <c r="F18" i="1"/>
  <c r="B18" i="1"/>
  <c r="I6" i="12"/>
  <c r="M6" i="12" s="1"/>
  <c r="I11" i="12"/>
  <c r="M11" i="12" s="1"/>
  <c r="A11" i="12"/>
  <c r="B11" i="12" s="1"/>
  <c r="AG30" i="12" s="1"/>
  <c r="A6" i="12"/>
  <c r="B6" i="12" s="1"/>
  <c r="AG26" i="12" s="1"/>
  <c r="A8" i="1"/>
  <c r="A11" i="1"/>
  <c r="A12" i="1"/>
  <c r="AM27" i="5"/>
  <c r="AN27" i="5"/>
  <c r="AO27" i="5"/>
  <c r="AP27" i="5"/>
  <c r="AQ27" i="5"/>
  <c r="AR27" i="5"/>
  <c r="AM28" i="5"/>
  <c r="AN28" i="5"/>
  <c r="AO28" i="5"/>
  <c r="AP28" i="5"/>
  <c r="AQ28" i="5"/>
  <c r="AR28" i="5"/>
  <c r="AM29" i="5"/>
  <c r="AN29" i="5"/>
  <c r="AO29" i="5"/>
  <c r="AP29" i="5"/>
  <c r="AQ29" i="5"/>
  <c r="AR29" i="5"/>
  <c r="AM30" i="5"/>
  <c r="AN30" i="5"/>
  <c r="AO30" i="5"/>
  <c r="AP30" i="5"/>
  <c r="AQ30" i="5"/>
  <c r="AR30" i="5"/>
  <c r="AM31" i="5"/>
  <c r="AN31" i="5"/>
  <c r="AO31" i="5"/>
  <c r="AP31" i="5"/>
  <c r="AQ31" i="5"/>
  <c r="AR31" i="5"/>
  <c r="AM32" i="5"/>
  <c r="AN32" i="5"/>
  <c r="AO32" i="5"/>
  <c r="AP32" i="5"/>
  <c r="AQ32" i="5"/>
  <c r="AR32" i="5"/>
  <c r="AM33" i="5"/>
  <c r="AN33" i="5"/>
  <c r="AO33" i="5"/>
  <c r="AP33" i="5"/>
  <c r="AQ33" i="5"/>
  <c r="AR33" i="5"/>
  <c r="AM34" i="5"/>
  <c r="AN34" i="5"/>
  <c r="AO34" i="5"/>
  <c r="AP34" i="5"/>
  <c r="AQ34" i="5"/>
  <c r="AR34" i="5"/>
  <c r="AM35" i="5"/>
  <c r="AN35" i="5"/>
  <c r="AO35" i="5"/>
  <c r="AP35" i="5"/>
  <c r="AQ35" i="5"/>
  <c r="AR35" i="5"/>
  <c r="AM36" i="5"/>
  <c r="AN36" i="5"/>
  <c r="AO36" i="5"/>
  <c r="AP36" i="5"/>
  <c r="AQ36" i="5"/>
  <c r="AR36" i="5"/>
  <c r="AM37" i="5"/>
  <c r="AN37" i="5"/>
  <c r="AO37" i="5"/>
  <c r="AP37" i="5"/>
  <c r="AQ37" i="5"/>
  <c r="AR37" i="5"/>
  <c r="AM38" i="5"/>
  <c r="AN38" i="5"/>
  <c r="AO38" i="5"/>
  <c r="AP38" i="5"/>
  <c r="AQ38" i="5"/>
  <c r="AR38" i="5"/>
  <c r="AM39" i="5"/>
  <c r="AN39" i="5"/>
  <c r="AO39" i="5"/>
  <c r="AP39" i="5"/>
  <c r="AQ39" i="5"/>
  <c r="AR39" i="5"/>
  <c r="AT27" i="5"/>
  <c r="AU27" i="5"/>
  <c r="AV27" i="5"/>
  <c r="AW27" i="5"/>
  <c r="AX27" i="5"/>
  <c r="AY27" i="5"/>
  <c r="AT28" i="5"/>
  <c r="AU28" i="5"/>
  <c r="AV28" i="5"/>
  <c r="AW28" i="5"/>
  <c r="AX28" i="5"/>
  <c r="AY28" i="5"/>
  <c r="AT29" i="5"/>
  <c r="AU29" i="5"/>
  <c r="AV29" i="5"/>
  <c r="AW29" i="5"/>
  <c r="AX29" i="5"/>
  <c r="AY29" i="5"/>
  <c r="AT30" i="5"/>
  <c r="AU30" i="5"/>
  <c r="AV30" i="5"/>
  <c r="AW30" i="5"/>
  <c r="AX30" i="5"/>
  <c r="AY30" i="5"/>
  <c r="AT31" i="5"/>
  <c r="AU31" i="5"/>
  <c r="AV31" i="5"/>
  <c r="AW31" i="5"/>
  <c r="AX31" i="5"/>
  <c r="AY31" i="5"/>
  <c r="AT32" i="5"/>
  <c r="AU32" i="5"/>
  <c r="AV32" i="5"/>
  <c r="AW32" i="5"/>
  <c r="AX32" i="5"/>
  <c r="AY32" i="5"/>
  <c r="AT33" i="5"/>
  <c r="AU33" i="5"/>
  <c r="AV33" i="5"/>
  <c r="AW33" i="5"/>
  <c r="AX33" i="5"/>
  <c r="AY33" i="5"/>
  <c r="AT34" i="5"/>
  <c r="AU34" i="5"/>
  <c r="AV34" i="5"/>
  <c r="AW34" i="5"/>
  <c r="AX34" i="5"/>
  <c r="AY34" i="5"/>
  <c r="AT35" i="5"/>
  <c r="AU35" i="5"/>
  <c r="AV35" i="5"/>
  <c r="AW35" i="5"/>
  <c r="AX35" i="5"/>
  <c r="AY35" i="5"/>
  <c r="AT36" i="5"/>
  <c r="AU36" i="5"/>
  <c r="AV36" i="5"/>
  <c r="AW36" i="5"/>
  <c r="AX36" i="5"/>
  <c r="AY36" i="5"/>
  <c r="AT37" i="5"/>
  <c r="AU37" i="5"/>
  <c r="AV37" i="5"/>
  <c r="AW37" i="5"/>
  <c r="AX37" i="5"/>
  <c r="AY37" i="5"/>
  <c r="AT38" i="5"/>
  <c r="AU38" i="5"/>
  <c r="AV38" i="5"/>
  <c r="AW38" i="5"/>
  <c r="AX38" i="5"/>
  <c r="AY38" i="5"/>
  <c r="AT39" i="5"/>
  <c r="AU39" i="5"/>
  <c r="AV39" i="5"/>
  <c r="AW39" i="5"/>
  <c r="AX39" i="5"/>
  <c r="AY39" i="5"/>
  <c r="BA27" i="5"/>
  <c r="BB27" i="5"/>
  <c r="BC27" i="5"/>
  <c r="BD27" i="5"/>
  <c r="BE27" i="5"/>
  <c r="BF27" i="5"/>
  <c r="BA28" i="5"/>
  <c r="BB28" i="5"/>
  <c r="BC28" i="5"/>
  <c r="BD28" i="5"/>
  <c r="BE28" i="5"/>
  <c r="BF28" i="5"/>
  <c r="BA29" i="5"/>
  <c r="BB29" i="5"/>
  <c r="BC29" i="5"/>
  <c r="BD29" i="5"/>
  <c r="BE29" i="5"/>
  <c r="BF29" i="5"/>
  <c r="BA30" i="5"/>
  <c r="BB30" i="5"/>
  <c r="BC30" i="5"/>
  <c r="BD30" i="5"/>
  <c r="BE30" i="5"/>
  <c r="BF30" i="5"/>
  <c r="BA31" i="5"/>
  <c r="BB31" i="5"/>
  <c r="BC31" i="5"/>
  <c r="BD31" i="5"/>
  <c r="BE31" i="5"/>
  <c r="BF31" i="5"/>
  <c r="BA32" i="5"/>
  <c r="BB32" i="5"/>
  <c r="BC32" i="5"/>
  <c r="BD32" i="5"/>
  <c r="BE32" i="5"/>
  <c r="BF32" i="5"/>
  <c r="BA33" i="5"/>
  <c r="BB33" i="5"/>
  <c r="BC33" i="5"/>
  <c r="BD33" i="5"/>
  <c r="BE33" i="5"/>
  <c r="BF33" i="5"/>
  <c r="BA34" i="5"/>
  <c r="BB34" i="5"/>
  <c r="BC34" i="5"/>
  <c r="BD34" i="5"/>
  <c r="BE34" i="5"/>
  <c r="BF34" i="5"/>
  <c r="BA35" i="5"/>
  <c r="BB35" i="5"/>
  <c r="BC35" i="5"/>
  <c r="BD35" i="5"/>
  <c r="BE35" i="5"/>
  <c r="BF35" i="5"/>
  <c r="BA36" i="5"/>
  <c r="BB36" i="5"/>
  <c r="BC36" i="5"/>
  <c r="BD36" i="5"/>
  <c r="BE36" i="5"/>
  <c r="BF36" i="5"/>
  <c r="BA37" i="5"/>
  <c r="BB37" i="5"/>
  <c r="BC37" i="5"/>
  <c r="BD37" i="5"/>
  <c r="BE37" i="5"/>
  <c r="BF37" i="5"/>
  <c r="BA38" i="5"/>
  <c r="BB38" i="5"/>
  <c r="BC38" i="5"/>
  <c r="BD38" i="5"/>
  <c r="BE38" i="5"/>
  <c r="BF38" i="5"/>
  <c r="BA39" i="5"/>
  <c r="BB39" i="5"/>
  <c r="BC39" i="5"/>
  <c r="BD39" i="5"/>
  <c r="BE39" i="5"/>
  <c r="BF39" i="5"/>
  <c r="BH27" i="5"/>
  <c r="BI27" i="5"/>
  <c r="BJ27" i="5"/>
  <c r="BK27" i="5"/>
  <c r="BL27" i="5"/>
  <c r="BM27" i="5"/>
  <c r="BH28" i="5"/>
  <c r="BI28" i="5"/>
  <c r="BJ28" i="5"/>
  <c r="BK28" i="5"/>
  <c r="BL28" i="5"/>
  <c r="BM28" i="5"/>
  <c r="BH29" i="5"/>
  <c r="BI29" i="5"/>
  <c r="BJ29" i="5"/>
  <c r="BK29" i="5"/>
  <c r="BL29" i="5"/>
  <c r="BM29" i="5"/>
  <c r="BH30" i="5"/>
  <c r="BI30" i="5"/>
  <c r="BJ30" i="5"/>
  <c r="BK30" i="5"/>
  <c r="BL30" i="5"/>
  <c r="BM30" i="5"/>
  <c r="BH31" i="5"/>
  <c r="BI31" i="5"/>
  <c r="BJ31" i="5"/>
  <c r="BK31" i="5"/>
  <c r="BL31" i="5"/>
  <c r="BM31" i="5"/>
  <c r="BH32" i="5"/>
  <c r="BI32" i="5"/>
  <c r="BJ32" i="5"/>
  <c r="BK32" i="5"/>
  <c r="BL32" i="5"/>
  <c r="BM32" i="5"/>
  <c r="BH33" i="5"/>
  <c r="BI33" i="5"/>
  <c r="BJ33" i="5"/>
  <c r="BK33" i="5"/>
  <c r="BL33" i="5"/>
  <c r="BM33" i="5"/>
  <c r="BH34" i="5"/>
  <c r="BI34" i="5"/>
  <c r="BJ34" i="5"/>
  <c r="BK34" i="5"/>
  <c r="BL34" i="5"/>
  <c r="BM34" i="5"/>
  <c r="BH35" i="5"/>
  <c r="BI35" i="5"/>
  <c r="BJ35" i="5"/>
  <c r="BK35" i="5"/>
  <c r="BL35" i="5"/>
  <c r="BM35" i="5"/>
  <c r="BH36" i="5"/>
  <c r="BI36" i="5"/>
  <c r="BJ36" i="5"/>
  <c r="BK36" i="5"/>
  <c r="BL36" i="5"/>
  <c r="BM36" i="5"/>
  <c r="BH37" i="5"/>
  <c r="BI37" i="5"/>
  <c r="BJ37" i="5"/>
  <c r="BK37" i="5"/>
  <c r="BL37" i="5"/>
  <c r="BM37" i="5"/>
  <c r="BH38" i="5"/>
  <c r="BI38" i="5"/>
  <c r="BJ38" i="5"/>
  <c r="BK38" i="5"/>
  <c r="BL38" i="5"/>
  <c r="BM38" i="5"/>
  <c r="BH39" i="5"/>
  <c r="BI39" i="5"/>
  <c r="BJ39" i="5"/>
  <c r="BK39" i="5"/>
  <c r="BL39" i="5"/>
  <c r="BM39" i="5"/>
  <c r="BO27" i="5"/>
  <c r="BP27" i="5"/>
  <c r="BQ27" i="5"/>
  <c r="BR27" i="5"/>
  <c r="BS27" i="5"/>
  <c r="BT27" i="5"/>
  <c r="BO28" i="5"/>
  <c r="BP28" i="5"/>
  <c r="BQ28" i="5"/>
  <c r="BR28" i="5"/>
  <c r="BS28" i="5"/>
  <c r="BT28" i="5"/>
  <c r="BO29" i="5"/>
  <c r="BP29" i="5"/>
  <c r="BQ29" i="5"/>
  <c r="BR29" i="5"/>
  <c r="BS29" i="5"/>
  <c r="BT29" i="5"/>
  <c r="BO30" i="5"/>
  <c r="BP30" i="5"/>
  <c r="BQ30" i="5"/>
  <c r="BR30" i="5"/>
  <c r="BS30" i="5"/>
  <c r="BT30" i="5"/>
  <c r="BO31" i="5"/>
  <c r="BP31" i="5"/>
  <c r="BQ31" i="5"/>
  <c r="BR31" i="5"/>
  <c r="BS31" i="5"/>
  <c r="BT31" i="5"/>
  <c r="BO32" i="5"/>
  <c r="BP32" i="5"/>
  <c r="BQ32" i="5"/>
  <c r="BR32" i="5"/>
  <c r="BS32" i="5"/>
  <c r="BT32" i="5"/>
  <c r="BO33" i="5"/>
  <c r="BP33" i="5"/>
  <c r="BQ33" i="5"/>
  <c r="BR33" i="5"/>
  <c r="BS33" i="5"/>
  <c r="BT33" i="5"/>
  <c r="BO34" i="5"/>
  <c r="BP34" i="5"/>
  <c r="BQ34" i="5"/>
  <c r="BR34" i="5"/>
  <c r="BS34" i="5"/>
  <c r="BT34" i="5"/>
  <c r="BO35" i="5"/>
  <c r="BP35" i="5"/>
  <c r="BQ35" i="5"/>
  <c r="BR35" i="5"/>
  <c r="BS35" i="5"/>
  <c r="BT35" i="5"/>
  <c r="BO36" i="5"/>
  <c r="BP36" i="5"/>
  <c r="BQ36" i="5"/>
  <c r="BR36" i="5"/>
  <c r="BS36" i="5"/>
  <c r="BT36" i="5"/>
  <c r="BO37" i="5"/>
  <c r="BP37" i="5"/>
  <c r="BQ37" i="5"/>
  <c r="BR37" i="5"/>
  <c r="BS37" i="5"/>
  <c r="BT37" i="5"/>
  <c r="BO38" i="5"/>
  <c r="BP38" i="5"/>
  <c r="BQ38" i="5"/>
  <c r="BR38" i="5"/>
  <c r="BS38" i="5"/>
  <c r="BT38" i="5"/>
  <c r="BO39" i="5"/>
  <c r="BP39" i="5"/>
  <c r="BQ39" i="5"/>
  <c r="BR39" i="5"/>
  <c r="BS39" i="5"/>
  <c r="BT39" i="5"/>
  <c r="BV27" i="5"/>
  <c r="BW27" i="5"/>
  <c r="BX27" i="5"/>
  <c r="BY27" i="5"/>
  <c r="BZ27" i="5"/>
  <c r="CA27" i="5"/>
  <c r="BV28" i="5"/>
  <c r="BW28" i="5"/>
  <c r="BX28" i="5"/>
  <c r="BY28" i="5"/>
  <c r="BZ28" i="5"/>
  <c r="CA28" i="5"/>
  <c r="BV29" i="5"/>
  <c r="BW29" i="5"/>
  <c r="BX29" i="5"/>
  <c r="BY29" i="5"/>
  <c r="BZ29" i="5"/>
  <c r="CA29" i="5"/>
  <c r="BV30" i="5"/>
  <c r="BW30" i="5"/>
  <c r="BX30" i="5"/>
  <c r="BY30" i="5"/>
  <c r="BZ30" i="5"/>
  <c r="CA30" i="5"/>
  <c r="BV31" i="5"/>
  <c r="BW31" i="5"/>
  <c r="BX31" i="5"/>
  <c r="BY31" i="5"/>
  <c r="BZ31" i="5"/>
  <c r="CA31" i="5"/>
  <c r="BV32" i="5"/>
  <c r="BW32" i="5"/>
  <c r="BX32" i="5"/>
  <c r="BY32" i="5"/>
  <c r="BZ32" i="5"/>
  <c r="CA32" i="5"/>
  <c r="BV33" i="5"/>
  <c r="BW33" i="5"/>
  <c r="BX33" i="5"/>
  <c r="BY33" i="5"/>
  <c r="BZ33" i="5"/>
  <c r="CA33" i="5"/>
  <c r="BV34" i="5"/>
  <c r="BW34" i="5"/>
  <c r="BX34" i="5"/>
  <c r="BY34" i="5"/>
  <c r="BZ34" i="5"/>
  <c r="CA34" i="5"/>
  <c r="BV35" i="5"/>
  <c r="BW35" i="5"/>
  <c r="BX35" i="5"/>
  <c r="BY35" i="5"/>
  <c r="BZ35" i="5"/>
  <c r="CA35" i="5"/>
  <c r="BV36" i="5"/>
  <c r="BW36" i="5"/>
  <c r="BX36" i="5"/>
  <c r="BY36" i="5"/>
  <c r="BZ36" i="5"/>
  <c r="CA36" i="5"/>
  <c r="BV37" i="5"/>
  <c r="BW37" i="5"/>
  <c r="BX37" i="5"/>
  <c r="BY37" i="5"/>
  <c r="BZ37" i="5"/>
  <c r="CA37" i="5"/>
  <c r="BV38" i="5"/>
  <c r="BW38" i="5"/>
  <c r="BX38" i="5"/>
  <c r="BY38" i="5"/>
  <c r="BZ38" i="5"/>
  <c r="CA38" i="5"/>
  <c r="BV39" i="5"/>
  <c r="BW39" i="5"/>
  <c r="BX39" i="5"/>
  <c r="BY39" i="5"/>
  <c r="BZ39" i="5"/>
  <c r="CA39" i="5"/>
  <c r="CC27" i="5"/>
  <c r="CD27" i="5"/>
  <c r="CE27" i="5"/>
  <c r="CF27" i="5"/>
  <c r="CG27" i="5"/>
  <c r="CH27" i="5"/>
  <c r="CC28" i="5"/>
  <c r="CD28" i="5"/>
  <c r="CE28" i="5"/>
  <c r="CF28" i="5"/>
  <c r="CG28" i="5"/>
  <c r="CH28" i="5"/>
  <c r="CC29" i="5"/>
  <c r="CD29" i="5"/>
  <c r="CE29" i="5"/>
  <c r="CF29" i="5"/>
  <c r="CG29" i="5"/>
  <c r="CH29" i="5"/>
  <c r="CC30" i="5"/>
  <c r="CD30" i="5"/>
  <c r="CE30" i="5"/>
  <c r="CF30" i="5"/>
  <c r="CG30" i="5"/>
  <c r="CH30" i="5"/>
  <c r="CC31" i="5"/>
  <c r="CD31" i="5"/>
  <c r="CE31" i="5"/>
  <c r="CF31" i="5"/>
  <c r="CG31" i="5"/>
  <c r="CH31" i="5"/>
  <c r="CC32" i="5"/>
  <c r="CD32" i="5"/>
  <c r="CE32" i="5"/>
  <c r="CF32" i="5"/>
  <c r="CG32" i="5"/>
  <c r="CH32" i="5"/>
  <c r="CC33" i="5"/>
  <c r="CD33" i="5"/>
  <c r="CE33" i="5"/>
  <c r="CF33" i="5"/>
  <c r="CG33" i="5"/>
  <c r="CH33" i="5"/>
  <c r="CC34" i="5"/>
  <c r="CD34" i="5"/>
  <c r="CE34" i="5"/>
  <c r="CF34" i="5"/>
  <c r="CG34" i="5"/>
  <c r="CH34" i="5"/>
  <c r="CC35" i="5"/>
  <c r="CD35" i="5"/>
  <c r="CE35" i="5"/>
  <c r="CF35" i="5"/>
  <c r="CG35" i="5"/>
  <c r="CH35" i="5"/>
  <c r="CC36" i="5"/>
  <c r="CD36" i="5"/>
  <c r="CE36" i="5"/>
  <c r="CF36" i="5"/>
  <c r="CG36" i="5"/>
  <c r="CH36" i="5"/>
  <c r="CC37" i="5"/>
  <c r="CD37" i="5"/>
  <c r="CE37" i="5"/>
  <c r="CF37" i="5"/>
  <c r="CG37" i="5"/>
  <c r="CH37" i="5"/>
  <c r="CC38" i="5"/>
  <c r="CD38" i="5"/>
  <c r="CE38" i="5"/>
  <c r="CF38" i="5"/>
  <c r="CG38" i="5"/>
  <c r="CH38" i="5"/>
  <c r="CC39" i="5"/>
  <c r="CD39" i="5"/>
  <c r="CE39" i="5"/>
  <c r="CF39" i="5"/>
  <c r="CG39" i="5"/>
  <c r="CH39" i="5"/>
  <c r="CJ27" i="5"/>
  <c r="CK27" i="5"/>
  <c r="CL27" i="5"/>
  <c r="CM27" i="5"/>
  <c r="CN27" i="5"/>
  <c r="CO27" i="5"/>
  <c r="CJ28" i="5"/>
  <c r="CK28" i="5"/>
  <c r="CL28" i="5"/>
  <c r="CM28" i="5"/>
  <c r="CN28" i="5"/>
  <c r="CO28" i="5"/>
  <c r="CJ29" i="5"/>
  <c r="CK29" i="5"/>
  <c r="CL29" i="5"/>
  <c r="CM29" i="5"/>
  <c r="CN29" i="5"/>
  <c r="CO29" i="5"/>
  <c r="CJ30" i="5"/>
  <c r="CK30" i="5"/>
  <c r="CL30" i="5"/>
  <c r="CM30" i="5"/>
  <c r="CN30" i="5"/>
  <c r="CO30" i="5"/>
  <c r="CJ31" i="5"/>
  <c r="CK31" i="5"/>
  <c r="CL31" i="5"/>
  <c r="CM31" i="5"/>
  <c r="CN31" i="5"/>
  <c r="CO31" i="5"/>
  <c r="CJ32" i="5"/>
  <c r="CK32" i="5"/>
  <c r="CL32" i="5"/>
  <c r="CM32" i="5"/>
  <c r="CN32" i="5"/>
  <c r="CO32" i="5"/>
  <c r="CJ33" i="5"/>
  <c r="CK33" i="5"/>
  <c r="CL33" i="5"/>
  <c r="CM33" i="5"/>
  <c r="CN33" i="5"/>
  <c r="CO33" i="5"/>
  <c r="CJ34" i="5"/>
  <c r="CK34" i="5"/>
  <c r="CL34" i="5"/>
  <c r="CM34" i="5"/>
  <c r="CN34" i="5"/>
  <c r="CO34" i="5"/>
  <c r="CJ35" i="5"/>
  <c r="CK35" i="5"/>
  <c r="CL35" i="5"/>
  <c r="CM35" i="5"/>
  <c r="CN35" i="5"/>
  <c r="CO35" i="5"/>
  <c r="CJ36" i="5"/>
  <c r="CK36" i="5"/>
  <c r="CL36" i="5"/>
  <c r="CM36" i="5"/>
  <c r="CN36" i="5"/>
  <c r="CO36" i="5"/>
  <c r="CJ37" i="5"/>
  <c r="CK37" i="5"/>
  <c r="CL37" i="5"/>
  <c r="CM37" i="5"/>
  <c r="CN37" i="5"/>
  <c r="CO37" i="5"/>
  <c r="CJ38" i="5"/>
  <c r="CK38" i="5"/>
  <c r="CL38" i="5"/>
  <c r="CM38" i="5"/>
  <c r="CN38" i="5"/>
  <c r="CO38" i="5"/>
  <c r="CJ39" i="5"/>
  <c r="CK39" i="5"/>
  <c r="CL39" i="5"/>
  <c r="CM39" i="5"/>
  <c r="CN39" i="5"/>
  <c r="CO39" i="5"/>
  <c r="CX27" i="5"/>
  <c r="CY27" i="5"/>
  <c r="CZ27" i="5"/>
  <c r="DA27" i="5"/>
  <c r="DB27" i="5"/>
  <c r="DC27" i="5"/>
  <c r="H20" i="1" s="1"/>
  <c r="CX28" i="5"/>
  <c r="CY28" i="5"/>
  <c r="CZ28" i="5"/>
  <c r="DA28" i="5"/>
  <c r="DB28" i="5"/>
  <c r="DC28" i="5"/>
  <c r="CX29" i="5"/>
  <c r="CY29" i="5"/>
  <c r="CZ29" i="5"/>
  <c r="DA29" i="5"/>
  <c r="DB29" i="5"/>
  <c r="DC29" i="5"/>
  <c r="CX30" i="5"/>
  <c r="CY30" i="5"/>
  <c r="CZ30" i="5"/>
  <c r="DA30" i="5"/>
  <c r="DB30" i="5"/>
  <c r="DC30" i="5"/>
  <c r="CX31" i="5"/>
  <c r="CY31" i="5"/>
  <c r="CZ31" i="5"/>
  <c r="DA31" i="5"/>
  <c r="DB31" i="5"/>
  <c r="DC31" i="5"/>
  <c r="CX32" i="5"/>
  <c r="CY32" i="5"/>
  <c r="CZ32" i="5"/>
  <c r="DA32" i="5"/>
  <c r="DB32" i="5"/>
  <c r="DC32" i="5"/>
  <c r="CX33" i="5"/>
  <c r="CY33" i="5"/>
  <c r="CZ33" i="5"/>
  <c r="DA33" i="5"/>
  <c r="DB33" i="5"/>
  <c r="DC33" i="5"/>
  <c r="CX34" i="5"/>
  <c r="CY34" i="5"/>
  <c r="CZ34" i="5"/>
  <c r="DA34" i="5"/>
  <c r="DB34" i="5"/>
  <c r="DC34" i="5"/>
  <c r="CX35" i="5"/>
  <c r="CY35" i="5"/>
  <c r="CZ35" i="5"/>
  <c r="DA35" i="5"/>
  <c r="DB35" i="5"/>
  <c r="DC35" i="5"/>
  <c r="CX36" i="5"/>
  <c r="CY36" i="5"/>
  <c r="CZ36" i="5"/>
  <c r="DA36" i="5"/>
  <c r="DB36" i="5"/>
  <c r="DC36" i="5"/>
  <c r="CX37" i="5"/>
  <c r="CY37" i="5"/>
  <c r="CZ37" i="5"/>
  <c r="DA37" i="5"/>
  <c r="DB37" i="5"/>
  <c r="DC37" i="5"/>
  <c r="CX38" i="5"/>
  <c r="CY38" i="5"/>
  <c r="CZ38" i="5"/>
  <c r="DA38" i="5"/>
  <c r="DB38" i="5"/>
  <c r="DC38" i="5"/>
  <c r="CX39" i="5"/>
  <c r="CY39" i="5"/>
  <c r="CZ39" i="5"/>
  <c r="DA39" i="5"/>
  <c r="DB39" i="5"/>
  <c r="DC39" i="5"/>
  <c r="DE27" i="5"/>
  <c r="DF27" i="5"/>
  <c r="DG27" i="5"/>
  <c r="DH27" i="5"/>
  <c r="DI27" i="5"/>
  <c r="DJ27" i="5"/>
  <c r="DE28" i="5"/>
  <c r="DF28" i="5"/>
  <c r="DG28" i="5"/>
  <c r="DH28" i="5"/>
  <c r="DI28" i="5"/>
  <c r="DJ28" i="5"/>
  <c r="DE29" i="5"/>
  <c r="DF29" i="5"/>
  <c r="DG29" i="5"/>
  <c r="DH29" i="5"/>
  <c r="DI29" i="5"/>
  <c r="DJ29" i="5"/>
  <c r="DE30" i="5"/>
  <c r="DF30" i="5"/>
  <c r="DG30" i="5"/>
  <c r="DH30" i="5"/>
  <c r="DI30" i="5"/>
  <c r="DJ30" i="5"/>
  <c r="DE31" i="5"/>
  <c r="DF31" i="5"/>
  <c r="DG31" i="5"/>
  <c r="DH31" i="5"/>
  <c r="DI31" i="5"/>
  <c r="DJ31" i="5"/>
  <c r="DE32" i="5"/>
  <c r="DF32" i="5"/>
  <c r="DG32" i="5"/>
  <c r="DH32" i="5"/>
  <c r="DI32" i="5"/>
  <c r="DJ32" i="5"/>
  <c r="DE33" i="5"/>
  <c r="DF33" i="5"/>
  <c r="DG33" i="5"/>
  <c r="DH33" i="5"/>
  <c r="DI33" i="5"/>
  <c r="DJ33" i="5"/>
  <c r="DE34" i="5"/>
  <c r="DF34" i="5"/>
  <c r="DG34" i="5"/>
  <c r="DH34" i="5"/>
  <c r="DI34" i="5"/>
  <c r="DJ34" i="5"/>
  <c r="DE35" i="5"/>
  <c r="DF35" i="5"/>
  <c r="DG35" i="5"/>
  <c r="DH35" i="5"/>
  <c r="DI35" i="5"/>
  <c r="DJ35" i="5"/>
  <c r="DE36" i="5"/>
  <c r="DF36" i="5"/>
  <c r="DG36" i="5"/>
  <c r="DH36" i="5"/>
  <c r="DI36" i="5"/>
  <c r="DJ36" i="5"/>
  <c r="DE37" i="5"/>
  <c r="DF37" i="5"/>
  <c r="DG37" i="5"/>
  <c r="DH37" i="5"/>
  <c r="DI37" i="5"/>
  <c r="DJ37" i="5"/>
  <c r="DE38" i="5"/>
  <c r="DF38" i="5"/>
  <c r="DG38" i="5"/>
  <c r="DH38" i="5"/>
  <c r="DI38" i="5"/>
  <c r="DJ38" i="5"/>
  <c r="DE39" i="5"/>
  <c r="DF39" i="5"/>
  <c r="DG39" i="5"/>
  <c r="DH39" i="5"/>
  <c r="DI39" i="5"/>
  <c r="DJ39" i="5"/>
  <c r="DL27" i="5"/>
  <c r="DM27" i="5"/>
  <c r="DN27" i="5"/>
  <c r="DO27" i="5"/>
  <c r="DP27" i="5"/>
  <c r="DQ27" i="5"/>
  <c r="DL28" i="5"/>
  <c r="DM28" i="5"/>
  <c r="DN28" i="5"/>
  <c r="DO28" i="5"/>
  <c r="DP28" i="5"/>
  <c r="DQ28" i="5"/>
  <c r="DL29" i="5"/>
  <c r="DM29" i="5"/>
  <c r="DN29" i="5"/>
  <c r="DO29" i="5"/>
  <c r="DP29" i="5"/>
  <c r="DQ29" i="5"/>
  <c r="DL30" i="5"/>
  <c r="DM30" i="5"/>
  <c r="DN30" i="5"/>
  <c r="DO30" i="5"/>
  <c r="DP30" i="5"/>
  <c r="DQ30" i="5"/>
  <c r="DL31" i="5"/>
  <c r="DM31" i="5"/>
  <c r="DN31" i="5"/>
  <c r="DO31" i="5"/>
  <c r="DP31" i="5"/>
  <c r="DQ31" i="5"/>
  <c r="DL32" i="5"/>
  <c r="DM32" i="5"/>
  <c r="DN32" i="5"/>
  <c r="DO32" i="5"/>
  <c r="DP32" i="5"/>
  <c r="DQ32" i="5"/>
  <c r="DL33" i="5"/>
  <c r="DM33" i="5"/>
  <c r="DN33" i="5"/>
  <c r="DO33" i="5"/>
  <c r="DP33" i="5"/>
  <c r="DQ33" i="5"/>
  <c r="DL34" i="5"/>
  <c r="DM34" i="5"/>
  <c r="DN34" i="5"/>
  <c r="DO34" i="5"/>
  <c r="DP34" i="5"/>
  <c r="DQ34" i="5"/>
  <c r="DL35" i="5"/>
  <c r="DM35" i="5"/>
  <c r="DN35" i="5"/>
  <c r="DO35" i="5"/>
  <c r="DP35" i="5"/>
  <c r="DQ35" i="5"/>
  <c r="DL36" i="5"/>
  <c r="DM36" i="5"/>
  <c r="DN36" i="5"/>
  <c r="DO36" i="5"/>
  <c r="DP36" i="5"/>
  <c r="DQ36" i="5"/>
  <c r="DL37" i="5"/>
  <c r="DM37" i="5"/>
  <c r="DN37" i="5"/>
  <c r="DO37" i="5"/>
  <c r="DP37" i="5"/>
  <c r="DQ37" i="5"/>
  <c r="DL38" i="5"/>
  <c r="DM38" i="5"/>
  <c r="DN38" i="5"/>
  <c r="DO38" i="5"/>
  <c r="DP38" i="5"/>
  <c r="DQ38" i="5"/>
  <c r="DL39" i="5"/>
  <c r="DM39" i="5"/>
  <c r="DN39" i="5"/>
  <c r="DO39" i="5"/>
  <c r="DP39" i="5"/>
  <c r="DQ39" i="5"/>
  <c r="DS27" i="5"/>
  <c r="DT27" i="5"/>
  <c r="DU27" i="5"/>
  <c r="DV27" i="5"/>
  <c r="DW27" i="5"/>
  <c r="DX27" i="5"/>
  <c r="DS28" i="5"/>
  <c r="DT28" i="5"/>
  <c r="DU28" i="5"/>
  <c r="DV28" i="5"/>
  <c r="DW28" i="5"/>
  <c r="DX28" i="5"/>
  <c r="DS29" i="5"/>
  <c r="DT29" i="5"/>
  <c r="DU29" i="5"/>
  <c r="DV29" i="5"/>
  <c r="DW29" i="5"/>
  <c r="DX29" i="5"/>
  <c r="DS30" i="5"/>
  <c r="DT30" i="5"/>
  <c r="DU30" i="5"/>
  <c r="DV30" i="5"/>
  <c r="DW30" i="5"/>
  <c r="DX30" i="5"/>
  <c r="DS31" i="5"/>
  <c r="DT31" i="5"/>
  <c r="DU31" i="5"/>
  <c r="DV31" i="5"/>
  <c r="DW31" i="5"/>
  <c r="DX31" i="5"/>
  <c r="DS32" i="5"/>
  <c r="DT32" i="5"/>
  <c r="DU32" i="5"/>
  <c r="DV32" i="5"/>
  <c r="DW32" i="5"/>
  <c r="DX32" i="5"/>
  <c r="DS33" i="5"/>
  <c r="DT33" i="5"/>
  <c r="DU33" i="5"/>
  <c r="DV33" i="5"/>
  <c r="DW33" i="5"/>
  <c r="DX33" i="5"/>
  <c r="DS34" i="5"/>
  <c r="DT34" i="5"/>
  <c r="DU34" i="5"/>
  <c r="DV34" i="5"/>
  <c r="DW34" i="5"/>
  <c r="DX34" i="5"/>
  <c r="DS35" i="5"/>
  <c r="DT35" i="5"/>
  <c r="DU35" i="5"/>
  <c r="DV35" i="5"/>
  <c r="DW35" i="5"/>
  <c r="DX35" i="5"/>
  <c r="DS36" i="5"/>
  <c r="DT36" i="5"/>
  <c r="DU36" i="5"/>
  <c r="DV36" i="5"/>
  <c r="DW36" i="5"/>
  <c r="DX36" i="5"/>
  <c r="DS37" i="5"/>
  <c r="DT37" i="5"/>
  <c r="DU37" i="5"/>
  <c r="DV37" i="5"/>
  <c r="DW37" i="5"/>
  <c r="DX37" i="5"/>
  <c r="DS38" i="5"/>
  <c r="DT38" i="5"/>
  <c r="DU38" i="5"/>
  <c r="DV38" i="5"/>
  <c r="DW38" i="5"/>
  <c r="DX38" i="5"/>
  <c r="DS39" i="5"/>
  <c r="DT39" i="5"/>
  <c r="DU39" i="5"/>
  <c r="DV39" i="5"/>
  <c r="DW39" i="5"/>
  <c r="DX39" i="5"/>
  <c r="DZ27" i="5"/>
  <c r="EA27" i="5"/>
  <c r="EB27" i="5"/>
  <c r="EC27" i="5"/>
  <c r="ED27" i="5"/>
  <c r="EE27" i="5"/>
  <c r="DZ28" i="5"/>
  <c r="EA28" i="5"/>
  <c r="EB28" i="5"/>
  <c r="EC28" i="5"/>
  <c r="ED28" i="5"/>
  <c r="EE28" i="5"/>
  <c r="DZ29" i="5"/>
  <c r="EA29" i="5"/>
  <c r="EB29" i="5"/>
  <c r="EC29" i="5"/>
  <c r="ED29" i="5"/>
  <c r="EE29" i="5"/>
  <c r="DZ30" i="5"/>
  <c r="EA30" i="5"/>
  <c r="EB30" i="5"/>
  <c r="EC30" i="5"/>
  <c r="ED30" i="5"/>
  <c r="EE30" i="5"/>
  <c r="DZ31" i="5"/>
  <c r="EA31" i="5"/>
  <c r="EB31" i="5"/>
  <c r="EC31" i="5"/>
  <c r="ED31" i="5"/>
  <c r="EE31" i="5"/>
  <c r="DZ32" i="5"/>
  <c r="EA32" i="5"/>
  <c r="EB32" i="5"/>
  <c r="EC32" i="5"/>
  <c r="ED32" i="5"/>
  <c r="EE32" i="5"/>
  <c r="DZ33" i="5"/>
  <c r="EA33" i="5"/>
  <c r="EB33" i="5"/>
  <c r="EC33" i="5"/>
  <c r="ED33" i="5"/>
  <c r="EE33" i="5"/>
  <c r="DZ34" i="5"/>
  <c r="EA34" i="5"/>
  <c r="EB34" i="5"/>
  <c r="EC34" i="5"/>
  <c r="ED34" i="5"/>
  <c r="EE34" i="5"/>
  <c r="DZ35" i="5"/>
  <c r="EA35" i="5"/>
  <c r="EB35" i="5"/>
  <c r="EC35" i="5"/>
  <c r="ED35" i="5"/>
  <c r="EE35" i="5"/>
  <c r="DZ36" i="5"/>
  <c r="EA36" i="5"/>
  <c r="EB36" i="5"/>
  <c r="EC36" i="5"/>
  <c r="ED36" i="5"/>
  <c r="EE36" i="5"/>
  <c r="DZ37" i="5"/>
  <c r="EA37" i="5"/>
  <c r="EB37" i="5"/>
  <c r="EC37" i="5"/>
  <c r="ED37" i="5"/>
  <c r="EE37" i="5"/>
  <c r="DZ38" i="5"/>
  <c r="EA38" i="5"/>
  <c r="EB38" i="5"/>
  <c r="EC38" i="5"/>
  <c r="ED38" i="5"/>
  <c r="EE38" i="5"/>
  <c r="DZ39" i="5"/>
  <c r="EA39" i="5"/>
  <c r="EB39" i="5"/>
  <c r="EC39" i="5"/>
  <c r="ED39" i="5"/>
  <c r="EE39" i="5"/>
  <c r="EG27" i="5"/>
  <c r="EH27" i="5"/>
  <c r="EI27" i="5"/>
  <c r="EJ27" i="5"/>
  <c r="EK27" i="5"/>
  <c r="EL27" i="5"/>
  <c r="EG28" i="5"/>
  <c r="EH28" i="5"/>
  <c r="EI28" i="5"/>
  <c r="EJ28" i="5"/>
  <c r="EK28" i="5"/>
  <c r="EL28" i="5"/>
  <c r="EG29" i="5"/>
  <c r="EH29" i="5"/>
  <c r="EI29" i="5"/>
  <c r="EJ29" i="5"/>
  <c r="EK29" i="5"/>
  <c r="EL29" i="5"/>
  <c r="EG30" i="5"/>
  <c r="EH30" i="5"/>
  <c r="EI30" i="5"/>
  <c r="EJ30" i="5"/>
  <c r="EK30" i="5"/>
  <c r="EL30" i="5"/>
  <c r="EG31" i="5"/>
  <c r="EH31" i="5"/>
  <c r="EI31" i="5"/>
  <c r="EJ31" i="5"/>
  <c r="EK31" i="5"/>
  <c r="EL31" i="5"/>
  <c r="EG32" i="5"/>
  <c r="EH32" i="5"/>
  <c r="EI32" i="5"/>
  <c r="EJ32" i="5"/>
  <c r="EK32" i="5"/>
  <c r="EL32" i="5"/>
  <c r="EG33" i="5"/>
  <c r="EH33" i="5"/>
  <c r="EI33" i="5"/>
  <c r="EJ33" i="5"/>
  <c r="EK33" i="5"/>
  <c r="EL33" i="5"/>
  <c r="EG34" i="5"/>
  <c r="EH34" i="5"/>
  <c r="EI34" i="5"/>
  <c r="EJ34" i="5"/>
  <c r="EK34" i="5"/>
  <c r="EL34" i="5"/>
  <c r="EG35" i="5"/>
  <c r="EH35" i="5"/>
  <c r="EI35" i="5"/>
  <c r="EJ35" i="5"/>
  <c r="EK35" i="5"/>
  <c r="EL35" i="5"/>
  <c r="EG36" i="5"/>
  <c r="EH36" i="5"/>
  <c r="EI36" i="5"/>
  <c r="EJ36" i="5"/>
  <c r="EK36" i="5"/>
  <c r="EL36" i="5"/>
  <c r="EG37" i="5"/>
  <c r="EH37" i="5"/>
  <c r="EI37" i="5"/>
  <c r="EJ37" i="5"/>
  <c r="EK37" i="5"/>
  <c r="EL37" i="5"/>
  <c r="EG38" i="5"/>
  <c r="EH38" i="5"/>
  <c r="EI38" i="5"/>
  <c r="EJ38" i="5"/>
  <c r="EK38" i="5"/>
  <c r="EL38" i="5"/>
  <c r="EG39" i="5"/>
  <c r="EH39" i="5"/>
  <c r="EI39" i="5"/>
  <c r="EJ39" i="5"/>
  <c r="EK39" i="5"/>
  <c r="EL39" i="5"/>
  <c r="EN27" i="5"/>
  <c r="EO27" i="5"/>
  <c r="EP27" i="5"/>
  <c r="EQ27" i="5"/>
  <c r="ER27" i="5"/>
  <c r="ES27" i="5"/>
  <c r="EN28" i="5"/>
  <c r="EO28" i="5"/>
  <c r="EP28" i="5"/>
  <c r="EQ28" i="5"/>
  <c r="ER28" i="5"/>
  <c r="ES28" i="5"/>
  <c r="EN29" i="5"/>
  <c r="EO29" i="5"/>
  <c r="EP29" i="5"/>
  <c r="EQ29" i="5"/>
  <c r="ER29" i="5"/>
  <c r="ES29" i="5"/>
  <c r="EN30" i="5"/>
  <c r="EO30" i="5"/>
  <c r="EP30" i="5"/>
  <c r="EQ30" i="5"/>
  <c r="ER30" i="5"/>
  <c r="ES30" i="5"/>
  <c r="EN31" i="5"/>
  <c r="EO31" i="5"/>
  <c r="EP31" i="5"/>
  <c r="EQ31" i="5"/>
  <c r="ER31" i="5"/>
  <c r="ES31" i="5"/>
  <c r="EN32" i="5"/>
  <c r="EO32" i="5"/>
  <c r="EP32" i="5"/>
  <c r="EQ32" i="5"/>
  <c r="ER32" i="5"/>
  <c r="ES32" i="5"/>
  <c r="EN33" i="5"/>
  <c r="EO33" i="5"/>
  <c r="EP33" i="5"/>
  <c r="EQ33" i="5"/>
  <c r="ER33" i="5"/>
  <c r="ES33" i="5"/>
  <c r="EN34" i="5"/>
  <c r="EO34" i="5"/>
  <c r="EP34" i="5"/>
  <c r="EQ34" i="5"/>
  <c r="ER34" i="5"/>
  <c r="ES34" i="5"/>
  <c r="EN35" i="5"/>
  <c r="EO35" i="5"/>
  <c r="EP35" i="5"/>
  <c r="EQ35" i="5"/>
  <c r="ER35" i="5"/>
  <c r="ES35" i="5"/>
  <c r="EN36" i="5"/>
  <c r="EO36" i="5"/>
  <c r="EP36" i="5"/>
  <c r="EQ36" i="5"/>
  <c r="ER36" i="5"/>
  <c r="ES36" i="5"/>
  <c r="EN37" i="5"/>
  <c r="EO37" i="5"/>
  <c r="EP37" i="5"/>
  <c r="EQ37" i="5"/>
  <c r="ER37" i="5"/>
  <c r="ES37" i="5"/>
  <c r="EN38" i="5"/>
  <c r="EO38" i="5"/>
  <c r="EP38" i="5"/>
  <c r="EQ38" i="5"/>
  <c r="ER38" i="5"/>
  <c r="ES38" i="5"/>
  <c r="EN39" i="5"/>
  <c r="EO39" i="5"/>
  <c r="EP39" i="5"/>
  <c r="EQ39" i="5"/>
  <c r="ER39" i="5"/>
  <c r="ES39" i="5"/>
  <c r="EU27" i="5"/>
  <c r="EV27" i="5"/>
  <c r="EW27" i="5"/>
  <c r="EX27" i="5"/>
  <c r="EY27" i="5"/>
  <c r="EZ27" i="5"/>
  <c r="EU28" i="5"/>
  <c r="EV28" i="5"/>
  <c r="EW28" i="5"/>
  <c r="EX28" i="5"/>
  <c r="EY28" i="5"/>
  <c r="EZ28" i="5"/>
  <c r="EU29" i="5"/>
  <c r="EV29" i="5"/>
  <c r="EW29" i="5"/>
  <c r="EX29" i="5"/>
  <c r="EY29" i="5"/>
  <c r="EZ29" i="5"/>
  <c r="EU30" i="5"/>
  <c r="EV30" i="5"/>
  <c r="EW30" i="5"/>
  <c r="EX30" i="5"/>
  <c r="EY30" i="5"/>
  <c r="EZ30" i="5"/>
  <c r="EU31" i="5"/>
  <c r="EV31" i="5"/>
  <c r="EW31" i="5"/>
  <c r="EX31" i="5"/>
  <c r="EY31" i="5"/>
  <c r="EZ31" i="5"/>
  <c r="EU32" i="5"/>
  <c r="EV32" i="5"/>
  <c r="EW32" i="5"/>
  <c r="EX32" i="5"/>
  <c r="EY32" i="5"/>
  <c r="EZ32" i="5"/>
  <c r="EU33" i="5"/>
  <c r="EV33" i="5"/>
  <c r="EW33" i="5"/>
  <c r="EX33" i="5"/>
  <c r="EY33" i="5"/>
  <c r="EZ33" i="5"/>
  <c r="EU34" i="5"/>
  <c r="EV34" i="5"/>
  <c r="EW34" i="5"/>
  <c r="EX34" i="5"/>
  <c r="EY34" i="5"/>
  <c r="EZ34" i="5"/>
  <c r="EU35" i="5"/>
  <c r="EV35" i="5"/>
  <c r="EW35" i="5"/>
  <c r="EX35" i="5"/>
  <c r="EY35" i="5"/>
  <c r="EZ35" i="5"/>
  <c r="EU36" i="5"/>
  <c r="EV36" i="5"/>
  <c r="EW36" i="5"/>
  <c r="EX36" i="5"/>
  <c r="EY36" i="5"/>
  <c r="EZ36" i="5"/>
  <c r="EU37" i="5"/>
  <c r="EV37" i="5"/>
  <c r="EW37" i="5"/>
  <c r="EX37" i="5"/>
  <c r="EY37" i="5"/>
  <c r="EZ37" i="5"/>
  <c r="EU38" i="5"/>
  <c r="EV38" i="5"/>
  <c r="EW38" i="5"/>
  <c r="EX38" i="5"/>
  <c r="EY38" i="5"/>
  <c r="EZ38" i="5"/>
  <c r="EU39" i="5"/>
  <c r="EV39" i="5"/>
  <c r="EW39" i="5"/>
  <c r="EX39" i="5"/>
  <c r="EY39" i="5"/>
  <c r="EZ39" i="5"/>
  <c r="FB27" i="5"/>
  <c r="FC27" i="5"/>
  <c r="FD27" i="5"/>
  <c r="FE27" i="5"/>
  <c r="FF27" i="5"/>
  <c r="FG27" i="5"/>
  <c r="FB28" i="5"/>
  <c r="FC28" i="5"/>
  <c r="FD28" i="5"/>
  <c r="FE28" i="5"/>
  <c r="FF28" i="5"/>
  <c r="FG28" i="5"/>
  <c r="FB29" i="5"/>
  <c r="FC29" i="5"/>
  <c r="FD29" i="5"/>
  <c r="FE29" i="5"/>
  <c r="FF29" i="5"/>
  <c r="FG29" i="5"/>
  <c r="FB30" i="5"/>
  <c r="FC30" i="5"/>
  <c r="FD30" i="5"/>
  <c r="FE30" i="5"/>
  <c r="FF30" i="5"/>
  <c r="FG30" i="5"/>
  <c r="FB31" i="5"/>
  <c r="FC31" i="5"/>
  <c r="FD31" i="5"/>
  <c r="FE31" i="5"/>
  <c r="FF31" i="5"/>
  <c r="FG31" i="5"/>
  <c r="FB32" i="5"/>
  <c r="FC32" i="5"/>
  <c r="FD32" i="5"/>
  <c r="FE32" i="5"/>
  <c r="FF32" i="5"/>
  <c r="FG32" i="5"/>
  <c r="FB33" i="5"/>
  <c r="FC33" i="5"/>
  <c r="FD33" i="5"/>
  <c r="FE33" i="5"/>
  <c r="FF33" i="5"/>
  <c r="FG33" i="5"/>
  <c r="FB34" i="5"/>
  <c r="FC34" i="5"/>
  <c r="FD34" i="5"/>
  <c r="FE34" i="5"/>
  <c r="FF34" i="5"/>
  <c r="FG34" i="5"/>
  <c r="FB35" i="5"/>
  <c r="FC35" i="5"/>
  <c r="FD35" i="5"/>
  <c r="FE35" i="5"/>
  <c r="FF35" i="5"/>
  <c r="FG35" i="5"/>
  <c r="FB36" i="5"/>
  <c r="FC36" i="5"/>
  <c r="FD36" i="5"/>
  <c r="FE36" i="5"/>
  <c r="FF36" i="5"/>
  <c r="FG36" i="5"/>
  <c r="FB37" i="5"/>
  <c r="FC37" i="5"/>
  <c r="FD37" i="5"/>
  <c r="FE37" i="5"/>
  <c r="FF37" i="5"/>
  <c r="FG37" i="5"/>
  <c r="FB38" i="5"/>
  <c r="FC38" i="5"/>
  <c r="FD38" i="5"/>
  <c r="FE38" i="5"/>
  <c r="FF38" i="5"/>
  <c r="FG38" i="5"/>
  <c r="FB39" i="5"/>
  <c r="FC39" i="5"/>
  <c r="FD39" i="5"/>
  <c r="FE39" i="5"/>
  <c r="FF39" i="5"/>
  <c r="FG39" i="5"/>
  <c r="FG26" i="5"/>
  <c r="FF26" i="5"/>
  <c r="FE26" i="5"/>
  <c r="FD26" i="5"/>
  <c r="FC26" i="5"/>
  <c r="FB26" i="5"/>
  <c r="EZ26" i="5"/>
  <c r="EY26" i="5"/>
  <c r="EX26" i="5"/>
  <c r="EW26" i="5"/>
  <c r="EV26" i="5"/>
  <c r="EU26" i="5"/>
  <c r="ES26" i="5"/>
  <c r="ER26" i="5"/>
  <c r="EQ26" i="5"/>
  <c r="EP26" i="5"/>
  <c r="EO26" i="5"/>
  <c r="EN26" i="5"/>
  <c r="EL26" i="5"/>
  <c r="EK26" i="5"/>
  <c r="EJ26" i="5"/>
  <c r="EI26" i="5"/>
  <c r="EH26" i="5"/>
  <c r="EG26" i="5"/>
  <c r="EE26" i="5"/>
  <c r="ED26" i="5"/>
  <c r="EC26" i="5"/>
  <c r="EB26" i="5"/>
  <c r="EA26" i="5"/>
  <c r="DZ26" i="5"/>
  <c r="DX26" i="5"/>
  <c r="DW26" i="5"/>
  <c r="DV26" i="5"/>
  <c r="DU26" i="5"/>
  <c r="DT26" i="5"/>
  <c r="DS26" i="5"/>
  <c r="DQ26" i="5"/>
  <c r="DP26" i="5"/>
  <c r="DO26" i="5"/>
  <c r="DN26" i="5"/>
  <c r="DM26" i="5"/>
  <c r="DL26" i="5"/>
  <c r="DJ26" i="5"/>
  <c r="DI26" i="5"/>
  <c r="DH26" i="5"/>
  <c r="DG26" i="5"/>
  <c r="DF26" i="5"/>
  <c r="DE26" i="5"/>
  <c r="DC26" i="5"/>
  <c r="DB26" i="5"/>
  <c r="DA26" i="5"/>
  <c r="CZ26" i="5"/>
  <c r="CY26" i="5"/>
  <c r="CX26" i="5"/>
  <c r="CO26" i="5"/>
  <c r="CN26" i="5"/>
  <c r="CM26" i="5"/>
  <c r="CL26" i="5"/>
  <c r="CK26" i="5"/>
  <c r="CJ26" i="5"/>
  <c r="CH26" i="5"/>
  <c r="CG26" i="5"/>
  <c r="CF26" i="5"/>
  <c r="CE26" i="5"/>
  <c r="CD26" i="5"/>
  <c r="CC26" i="5"/>
  <c r="CA26" i="5"/>
  <c r="BZ26" i="5"/>
  <c r="BY26" i="5"/>
  <c r="BX26" i="5"/>
  <c r="BW26" i="5"/>
  <c r="BV26" i="5"/>
  <c r="BT26" i="5"/>
  <c r="BS26" i="5"/>
  <c r="BR26" i="5"/>
  <c r="BQ26" i="5"/>
  <c r="BP26" i="5"/>
  <c r="BO26" i="5"/>
  <c r="BM26" i="5"/>
  <c r="BL26" i="5"/>
  <c r="BK26" i="5"/>
  <c r="BJ26" i="5"/>
  <c r="BI26" i="5"/>
  <c r="BH26" i="5"/>
  <c r="BF26" i="5"/>
  <c r="BE26" i="5"/>
  <c r="BD26" i="5"/>
  <c r="BC26" i="5"/>
  <c r="BB26" i="5"/>
  <c r="BA26" i="5"/>
  <c r="AY26" i="5"/>
  <c r="AX26" i="5"/>
  <c r="AW26" i="5"/>
  <c r="AV26" i="5"/>
  <c r="AU26" i="5"/>
  <c r="AT26" i="5"/>
  <c r="AR26" i="5"/>
  <c r="AQ26" i="5"/>
  <c r="AP26" i="5"/>
  <c r="AO26" i="5"/>
  <c r="AN26" i="5"/>
  <c r="AM26" i="5"/>
  <c r="EM24" i="5"/>
  <c r="EF24" i="5"/>
  <c r="DY24" i="5"/>
  <c r="DR24" i="5"/>
  <c r="DK24" i="5"/>
  <c r="DD24" i="5"/>
  <c r="CI24" i="5"/>
  <c r="CB24" i="5"/>
  <c r="BU24" i="5"/>
  <c r="BN24" i="5"/>
  <c r="BG24" i="5"/>
  <c r="AZ24" i="5"/>
  <c r="AS24" i="5"/>
  <c r="AL24" i="5"/>
  <c r="ET24" i="5"/>
  <c r="FA24" i="5"/>
  <c r="Y27" i="5"/>
  <c r="Z27" i="5"/>
  <c r="AA27" i="5"/>
  <c r="AB27" i="5"/>
  <c r="AC27" i="5"/>
  <c r="AD27" i="5"/>
  <c r="B19" i="1" s="1"/>
  <c r="Y28" i="5"/>
  <c r="Z28" i="5"/>
  <c r="AA28" i="5"/>
  <c r="AB28" i="5"/>
  <c r="AC28" i="5"/>
  <c r="AD28" i="5"/>
  <c r="Y29" i="5"/>
  <c r="Z29" i="5"/>
  <c r="AA29" i="5"/>
  <c r="AB29" i="5"/>
  <c r="AC29" i="5"/>
  <c r="AD29" i="5"/>
  <c r="Y30" i="5"/>
  <c r="Z30" i="5"/>
  <c r="AA30" i="5"/>
  <c r="AB30" i="5"/>
  <c r="AC30" i="5"/>
  <c r="AD30" i="5"/>
  <c r="Y31" i="5"/>
  <c r="Z31" i="5"/>
  <c r="AA31" i="5"/>
  <c r="AB31" i="5"/>
  <c r="AC31" i="5"/>
  <c r="AD31" i="5"/>
  <c r="Y32" i="5"/>
  <c r="Z32" i="5"/>
  <c r="AA32" i="5"/>
  <c r="AB32" i="5"/>
  <c r="AC32" i="5"/>
  <c r="AD32" i="5"/>
  <c r="Y33" i="5"/>
  <c r="Z33" i="5"/>
  <c r="AA33" i="5"/>
  <c r="AB33" i="5"/>
  <c r="AC33" i="5"/>
  <c r="AD33" i="5"/>
  <c r="Y34" i="5"/>
  <c r="Z34" i="5"/>
  <c r="AA34" i="5"/>
  <c r="AB34" i="5"/>
  <c r="AC34" i="5"/>
  <c r="AD34" i="5"/>
  <c r="Y35" i="5"/>
  <c r="Z35" i="5"/>
  <c r="AA35" i="5"/>
  <c r="AB35" i="5"/>
  <c r="AC35" i="5"/>
  <c r="AD35" i="5"/>
  <c r="Y36" i="5"/>
  <c r="Z36" i="5"/>
  <c r="AA36" i="5"/>
  <c r="AB36" i="5"/>
  <c r="AC36" i="5"/>
  <c r="AD36" i="5"/>
  <c r="Y37" i="5"/>
  <c r="Z37" i="5"/>
  <c r="AA37" i="5"/>
  <c r="AB37" i="5"/>
  <c r="AC37" i="5"/>
  <c r="AD37" i="5"/>
  <c r="Y38" i="5"/>
  <c r="Z38" i="5"/>
  <c r="AA38" i="5"/>
  <c r="AB38" i="5"/>
  <c r="AC38" i="5"/>
  <c r="AD38" i="5"/>
  <c r="Y39" i="5"/>
  <c r="Z39" i="5"/>
  <c r="AA39" i="5"/>
  <c r="AB39" i="5"/>
  <c r="AC39" i="5"/>
  <c r="AD39" i="5"/>
  <c r="AD26" i="5"/>
  <c r="AC26" i="5"/>
  <c r="AB26" i="5"/>
  <c r="AA26" i="5"/>
  <c r="Z26" i="5"/>
  <c r="X24" i="5"/>
  <c r="Y26" i="5"/>
  <c r="FB64" i="8"/>
  <c r="FC64" i="8"/>
  <c r="FD64" i="8"/>
  <c r="FE64" i="8"/>
  <c r="FF64" i="8"/>
  <c r="FG64" i="8"/>
  <c r="FB65" i="8"/>
  <c r="FC65" i="8"/>
  <c r="FD65" i="8"/>
  <c r="FE65" i="8"/>
  <c r="FF65" i="8"/>
  <c r="FG65" i="8"/>
  <c r="FB66" i="8"/>
  <c r="FC66" i="8"/>
  <c r="FD66" i="8"/>
  <c r="FE66" i="8"/>
  <c r="FF66" i="8"/>
  <c r="FG66" i="8"/>
  <c r="FB67" i="8"/>
  <c r="FC67" i="8"/>
  <c r="FD67" i="8"/>
  <c r="FE67" i="8"/>
  <c r="FF67" i="8"/>
  <c r="FG67" i="8"/>
  <c r="FB68" i="8"/>
  <c r="FC68" i="8"/>
  <c r="FD68" i="8"/>
  <c r="FE68" i="8"/>
  <c r="FF68" i="8"/>
  <c r="FG68" i="8"/>
  <c r="FB69" i="8"/>
  <c r="FC69" i="8"/>
  <c r="FD69" i="8"/>
  <c r="FE69" i="8"/>
  <c r="FF69" i="8"/>
  <c r="FG69" i="8"/>
  <c r="FB70" i="8"/>
  <c r="FC70" i="8"/>
  <c r="FD70" i="8"/>
  <c r="FE70" i="8"/>
  <c r="FF70" i="8"/>
  <c r="FG70" i="8"/>
  <c r="FB71" i="8"/>
  <c r="FC71" i="8"/>
  <c r="FD71" i="8"/>
  <c r="FE71" i="8"/>
  <c r="FF71" i="8"/>
  <c r="FG71" i="8"/>
  <c r="FB72" i="8"/>
  <c r="FC72" i="8"/>
  <c r="FD72" i="8"/>
  <c r="FE72" i="8"/>
  <c r="FF72" i="8"/>
  <c r="FG72" i="8"/>
  <c r="FB73" i="8"/>
  <c r="FC73" i="8"/>
  <c r="FD73" i="8"/>
  <c r="FE73" i="8"/>
  <c r="FF73" i="8"/>
  <c r="FG73" i="8"/>
  <c r="FB74" i="8"/>
  <c r="FC74" i="8"/>
  <c r="FD74" i="8"/>
  <c r="FE74" i="8"/>
  <c r="FF74" i="8"/>
  <c r="FG74" i="8"/>
  <c r="FB75" i="8"/>
  <c r="FC75" i="8"/>
  <c r="FD75" i="8"/>
  <c r="FE75" i="8"/>
  <c r="FF75" i="8"/>
  <c r="FG75" i="8"/>
  <c r="FB76" i="8"/>
  <c r="FC76" i="8"/>
  <c r="FD76" i="8"/>
  <c r="FE76" i="8"/>
  <c r="FF76" i="8"/>
  <c r="FG76" i="8"/>
  <c r="FG63" i="8"/>
  <c r="FF63" i="8"/>
  <c r="FE63" i="8"/>
  <c r="FD63" i="8"/>
  <c r="FC63" i="8"/>
  <c r="FB63" i="8"/>
  <c r="EU64" i="8"/>
  <c r="EV64" i="8"/>
  <c r="EW64" i="8"/>
  <c r="EX64" i="8"/>
  <c r="EY64" i="8"/>
  <c r="EZ64" i="8"/>
  <c r="EU65" i="8"/>
  <c r="EV65" i="8"/>
  <c r="EW65" i="8"/>
  <c r="EX65" i="8"/>
  <c r="EY65" i="8"/>
  <c r="EZ65" i="8"/>
  <c r="EU66" i="8"/>
  <c r="EV66" i="8"/>
  <c r="EW66" i="8"/>
  <c r="EX66" i="8"/>
  <c r="EY66" i="8"/>
  <c r="EZ66" i="8"/>
  <c r="EU67" i="8"/>
  <c r="EV67" i="8"/>
  <c r="EW67" i="8"/>
  <c r="EX67" i="8"/>
  <c r="EY67" i="8"/>
  <c r="EZ67" i="8"/>
  <c r="EU68" i="8"/>
  <c r="EV68" i="8"/>
  <c r="EW68" i="8"/>
  <c r="EX68" i="8"/>
  <c r="EY68" i="8"/>
  <c r="EZ68" i="8"/>
  <c r="EU69" i="8"/>
  <c r="EV69" i="8"/>
  <c r="EW69" i="8"/>
  <c r="EX69" i="8"/>
  <c r="EY69" i="8"/>
  <c r="EZ69" i="8"/>
  <c r="EU70" i="8"/>
  <c r="EV70" i="8"/>
  <c r="EW70" i="8"/>
  <c r="EX70" i="8"/>
  <c r="EY70" i="8"/>
  <c r="EZ70" i="8"/>
  <c r="EU71" i="8"/>
  <c r="EV71" i="8"/>
  <c r="EW71" i="8"/>
  <c r="EX71" i="8"/>
  <c r="EY71" i="8"/>
  <c r="EZ71" i="8"/>
  <c r="EU72" i="8"/>
  <c r="EV72" i="8"/>
  <c r="EW72" i="8"/>
  <c r="EX72" i="8"/>
  <c r="EY72" i="8"/>
  <c r="EZ72" i="8"/>
  <c r="EU73" i="8"/>
  <c r="EV73" i="8"/>
  <c r="EW73" i="8"/>
  <c r="EX73" i="8"/>
  <c r="EY73" i="8"/>
  <c r="EZ73" i="8"/>
  <c r="EU74" i="8"/>
  <c r="EV74" i="8"/>
  <c r="EW74" i="8"/>
  <c r="EX74" i="8"/>
  <c r="EY74" i="8"/>
  <c r="EZ74" i="8"/>
  <c r="EU75" i="8"/>
  <c r="EV75" i="8"/>
  <c r="EW75" i="8"/>
  <c r="EX75" i="8"/>
  <c r="EY75" i="8"/>
  <c r="EZ75" i="8"/>
  <c r="EU76" i="8"/>
  <c r="EV76" i="8"/>
  <c r="EW76" i="8"/>
  <c r="EX76" i="8"/>
  <c r="EY76" i="8"/>
  <c r="EZ76" i="8"/>
  <c r="EZ63" i="8"/>
  <c r="EY63" i="8"/>
  <c r="EX63" i="8"/>
  <c r="EW63" i="8"/>
  <c r="EV63" i="8"/>
  <c r="EU63" i="8"/>
  <c r="EN64" i="8"/>
  <c r="EO64" i="8"/>
  <c r="EP64" i="8"/>
  <c r="EQ64" i="8"/>
  <c r="ER64" i="8"/>
  <c r="ES64" i="8"/>
  <c r="EN65" i="8"/>
  <c r="EO65" i="8"/>
  <c r="EP65" i="8"/>
  <c r="EQ65" i="8"/>
  <c r="ER65" i="8"/>
  <c r="ES65" i="8"/>
  <c r="EN66" i="8"/>
  <c r="EO66" i="8"/>
  <c r="EP66" i="8"/>
  <c r="EQ66" i="8"/>
  <c r="ER66" i="8"/>
  <c r="ES66" i="8"/>
  <c r="EN67" i="8"/>
  <c r="EO67" i="8"/>
  <c r="EP67" i="8"/>
  <c r="EQ67" i="8"/>
  <c r="ER67" i="8"/>
  <c r="ES67" i="8"/>
  <c r="EN68" i="8"/>
  <c r="EO68" i="8"/>
  <c r="EP68" i="8"/>
  <c r="EQ68" i="8"/>
  <c r="ER68" i="8"/>
  <c r="ES68" i="8"/>
  <c r="EN69" i="8"/>
  <c r="EO69" i="8"/>
  <c r="EP69" i="8"/>
  <c r="EQ69" i="8"/>
  <c r="ER69" i="8"/>
  <c r="ES69" i="8"/>
  <c r="EN70" i="8"/>
  <c r="EO70" i="8"/>
  <c r="EP70" i="8"/>
  <c r="EQ70" i="8"/>
  <c r="ER70" i="8"/>
  <c r="ES70" i="8"/>
  <c r="EN71" i="8"/>
  <c r="EO71" i="8"/>
  <c r="EP71" i="8"/>
  <c r="EQ71" i="8"/>
  <c r="ER71" i="8"/>
  <c r="ES71" i="8"/>
  <c r="EN72" i="8"/>
  <c r="EO72" i="8"/>
  <c r="EP72" i="8"/>
  <c r="EQ72" i="8"/>
  <c r="ER72" i="8"/>
  <c r="ES72" i="8"/>
  <c r="EN73" i="8"/>
  <c r="EO73" i="8"/>
  <c r="EP73" i="8"/>
  <c r="EQ73" i="8"/>
  <c r="ER73" i="8"/>
  <c r="ES73" i="8"/>
  <c r="EN74" i="8"/>
  <c r="EO74" i="8"/>
  <c r="EP74" i="8"/>
  <c r="EQ74" i="8"/>
  <c r="ER74" i="8"/>
  <c r="ES74" i="8"/>
  <c r="EN75" i="8"/>
  <c r="EO75" i="8"/>
  <c r="EP75" i="8"/>
  <c r="EQ75" i="8"/>
  <c r="ER75" i="8"/>
  <c r="ES75" i="8"/>
  <c r="EN76" i="8"/>
  <c r="EO76" i="8"/>
  <c r="EP76" i="8"/>
  <c r="EQ76" i="8"/>
  <c r="ER76" i="8"/>
  <c r="ES76" i="8"/>
  <c r="ES63" i="8"/>
  <c r="ER63" i="8"/>
  <c r="EQ63" i="8"/>
  <c r="EP63" i="8"/>
  <c r="EO63" i="8"/>
  <c r="EN63" i="8"/>
  <c r="EG64" i="8"/>
  <c r="EH64" i="8"/>
  <c r="EI64" i="8"/>
  <c r="EJ64" i="8"/>
  <c r="EK64" i="8"/>
  <c r="EL64" i="8"/>
  <c r="EG65" i="8"/>
  <c r="EH65" i="8"/>
  <c r="EI65" i="8"/>
  <c r="EJ65" i="8"/>
  <c r="EK65" i="8"/>
  <c r="EL65" i="8"/>
  <c r="EG66" i="8"/>
  <c r="EH66" i="8"/>
  <c r="EI66" i="8"/>
  <c r="EJ66" i="8"/>
  <c r="EK66" i="8"/>
  <c r="EL66" i="8"/>
  <c r="EG67" i="8"/>
  <c r="EH67" i="8"/>
  <c r="EI67" i="8"/>
  <c r="EJ67" i="8"/>
  <c r="EK67" i="8"/>
  <c r="EL67" i="8"/>
  <c r="EG68" i="8"/>
  <c r="EH68" i="8"/>
  <c r="EI68" i="8"/>
  <c r="EJ68" i="8"/>
  <c r="EK68" i="8"/>
  <c r="EL68" i="8"/>
  <c r="EG69" i="8"/>
  <c r="EH69" i="8"/>
  <c r="EI69" i="8"/>
  <c r="EJ69" i="8"/>
  <c r="EK69" i="8"/>
  <c r="EL69" i="8"/>
  <c r="EG70" i="8"/>
  <c r="EH70" i="8"/>
  <c r="EI70" i="8"/>
  <c r="EJ70" i="8"/>
  <c r="EK70" i="8"/>
  <c r="EL70" i="8"/>
  <c r="EG71" i="8"/>
  <c r="EH71" i="8"/>
  <c r="EI71" i="8"/>
  <c r="EJ71" i="8"/>
  <c r="EK71" i="8"/>
  <c r="EL71" i="8"/>
  <c r="EG72" i="8"/>
  <c r="EH72" i="8"/>
  <c r="EI72" i="8"/>
  <c r="EJ72" i="8"/>
  <c r="EK72" i="8"/>
  <c r="EL72" i="8"/>
  <c r="EG73" i="8"/>
  <c r="EH73" i="8"/>
  <c r="EI73" i="8"/>
  <c r="EJ73" i="8"/>
  <c r="EK73" i="8"/>
  <c r="EL73" i="8"/>
  <c r="EG74" i="8"/>
  <c r="EH74" i="8"/>
  <c r="EI74" i="8"/>
  <c r="EJ74" i="8"/>
  <c r="EK74" i="8"/>
  <c r="EL74" i="8"/>
  <c r="EG75" i="8"/>
  <c r="EH75" i="8"/>
  <c r="EI75" i="8"/>
  <c r="EJ75" i="8"/>
  <c r="EK75" i="8"/>
  <c r="EL75" i="8"/>
  <c r="EG76" i="8"/>
  <c r="EH76" i="8"/>
  <c r="EI76" i="8"/>
  <c r="EJ76" i="8"/>
  <c r="EK76" i="8"/>
  <c r="EL76" i="8"/>
  <c r="EL63" i="8"/>
  <c r="EK63" i="8"/>
  <c r="EJ63" i="8"/>
  <c r="EI63" i="8"/>
  <c r="EH63" i="8"/>
  <c r="EG63" i="8"/>
  <c r="DZ64" i="8"/>
  <c r="EA64" i="8"/>
  <c r="EB64" i="8"/>
  <c r="EC64" i="8"/>
  <c r="ED64" i="8"/>
  <c r="EE64" i="8"/>
  <c r="DZ65" i="8"/>
  <c r="EA65" i="8"/>
  <c r="EB65" i="8"/>
  <c r="EC65" i="8"/>
  <c r="ED65" i="8"/>
  <c r="EE65" i="8"/>
  <c r="DZ66" i="8"/>
  <c r="EA66" i="8"/>
  <c r="EB66" i="8"/>
  <c r="EC66" i="8"/>
  <c r="ED66" i="8"/>
  <c r="EE66" i="8"/>
  <c r="DZ67" i="8"/>
  <c r="EA67" i="8"/>
  <c r="EB67" i="8"/>
  <c r="EC67" i="8"/>
  <c r="ED67" i="8"/>
  <c r="EE67" i="8"/>
  <c r="DZ68" i="8"/>
  <c r="EA68" i="8"/>
  <c r="EB68" i="8"/>
  <c r="EC68" i="8"/>
  <c r="ED68" i="8"/>
  <c r="EE68" i="8"/>
  <c r="DZ69" i="8"/>
  <c r="EA69" i="8"/>
  <c r="EB69" i="8"/>
  <c r="EC69" i="8"/>
  <c r="ED69" i="8"/>
  <c r="EE69" i="8"/>
  <c r="DZ70" i="8"/>
  <c r="EA70" i="8"/>
  <c r="EB70" i="8"/>
  <c r="EC70" i="8"/>
  <c r="ED70" i="8"/>
  <c r="EE70" i="8"/>
  <c r="DZ71" i="8"/>
  <c r="EA71" i="8"/>
  <c r="EB71" i="8"/>
  <c r="EC71" i="8"/>
  <c r="ED71" i="8"/>
  <c r="EE71" i="8"/>
  <c r="DZ72" i="8"/>
  <c r="EA72" i="8"/>
  <c r="EB72" i="8"/>
  <c r="EC72" i="8"/>
  <c r="ED72" i="8"/>
  <c r="EE72" i="8"/>
  <c r="DZ73" i="8"/>
  <c r="EA73" i="8"/>
  <c r="EB73" i="8"/>
  <c r="EC73" i="8"/>
  <c r="ED73" i="8"/>
  <c r="EE73" i="8"/>
  <c r="DZ74" i="8"/>
  <c r="EA74" i="8"/>
  <c r="EB74" i="8"/>
  <c r="EC74" i="8"/>
  <c r="ED74" i="8"/>
  <c r="EE74" i="8"/>
  <c r="DZ75" i="8"/>
  <c r="EA75" i="8"/>
  <c r="EB75" i="8"/>
  <c r="EC75" i="8"/>
  <c r="ED75" i="8"/>
  <c r="EE75" i="8"/>
  <c r="DZ76" i="8"/>
  <c r="EA76" i="8"/>
  <c r="EB76" i="8"/>
  <c r="EC76" i="8"/>
  <c r="ED76" i="8"/>
  <c r="EE76" i="8"/>
  <c r="EE63" i="8"/>
  <c r="ED63" i="8"/>
  <c r="EC63" i="8"/>
  <c r="EB63" i="8"/>
  <c r="EA63" i="8"/>
  <c r="DZ63" i="8"/>
  <c r="DS64" i="8"/>
  <c r="DT64" i="8"/>
  <c r="DU64" i="8"/>
  <c r="DV64" i="8"/>
  <c r="DW64" i="8"/>
  <c r="DX64" i="8"/>
  <c r="DS65" i="8"/>
  <c r="DT65" i="8"/>
  <c r="DU65" i="8"/>
  <c r="DV65" i="8"/>
  <c r="DW65" i="8"/>
  <c r="DX65" i="8"/>
  <c r="DS66" i="8"/>
  <c r="DT66" i="8"/>
  <c r="DU66" i="8"/>
  <c r="DV66" i="8"/>
  <c r="DW66" i="8"/>
  <c r="DX66" i="8"/>
  <c r="DS67" i="8"/>
  <c r="DT67" i="8"/>
  <c r="DU67" i="8"/>
  <c r="DV67" i="8"/>
  <c r="DW67" i="8"/>
  <c r="DX67" i="8"/>
  <c r="DS68" i="8"/>
  <c r="DT68" i="8"/>
  <c r="DU68" i="8"/>
  <c r="DV68" i="8"/>
  <c r="DW68" i="8"/>
  <c r="DX68" i="8"/>
  <c r="DS69" i="8"/>
  <c r="DT69" i="8"/>
  <c r="DU69" i="8"/>
  <c r="DV69" i="8"/>
  <c r="DW69" i="8"/>
  <c r="DX69" i="8"/>
  <c r="DS70" i="8"/>
  <c r="DT70" i="8"/>
  <c r="DU70" i="8"/>
  <c r="DV70" i="8"/>
  <c r="DW70" i="8"/>
  <c r="DX70" i="8"/>
  <c r="DS71" i="8"/>
  <c r="DT71" i="8"/>
  <c r="DU71" i="8"/>
  <c r="DV71" i="8"/>
  <c r="DW71" i="8"/>
  <c r="DX71" i="8"/>
  <c r="DS72" i="8"/>
  <c r="DT72" i="8"/>
  <c r="DU72" i="8"/>
  <c r="DV72" i="8"/>
  <c r="DW72" i="8"/>
  <c r="DX72" i="8"/>
  <c r="DS73" i="8"/>
  <c r="DT73" i="8"/>
  <c r="DU73" i="8"/>
  <c r="DV73" i="8"/>
  <c r="DW73" i="8"/>
  <c r="DX73" i="8"/>
  <c r="DS74" i="8"/>
  <c r="DT74" i="8"/>
  <c r="DU74" i="8"/>
  <c r="DV74" i="8"/>
  <c r="DW74" i="8"/>
  <c r="DX74" i="8"/>
  <c r="DS75" i="8"/>
  <c r="DT75" i="8"/>
  <c r="DU75" i="8"/>
  <c r="DV75" i="8"/>
  <c r="DW75" i="8"/>
  <c r="DX75" i="8"/>
  <c r="DS76" i="8"/>
  <c r="DT76" i="8"/>
  <c r="DU76" i="8"/>
  <c r="DV76" i="8"/>
  <c r="DW76" i="8"/>
  <c r="DX76" i="8"/>
  <c r="DX63" i="8"/>
  <c r="DW63" i="8"/>
  <c r="DV63" i="8"/>
  <c r="DU63" i="8"/>
  <c r="DT63" i="8"/>
  <c r="DS63" i="8"/>
  <c r="DL64" i="8"/>
  <c r="DM64" i="8"/>
  <c r="DN64" i="8"/>
  <c r="DO64" i="8"/>
  <c r="DP64" i="8"/>
  <c r="DQ64" i="8"/>
  <c r="DL65" i="8"/>
  <c r="DM65" i="8"/>
  <c r="DN65" i="8"/>
  <c r="DO65" i="8"/>
  <c r="DP65" i="8"/>
  <c r="DQ65" i="8"/>
  <c r="DL66" i="8"/>
  <c r="DM66" i="8"/>
  <c r="DN66" i="8"/>
  <c r="DO66" i="8"/>
  <c r="DP66" i="8"/>
  <c r="DQ66" i="8"/>
  <c r="DL67" i="8"/>
  <c r="DM67" i="8"/>
  <c r="DN67" i="8"/>
  <c r="DO67" i="8"/>
  <c r="DP67" i="8"/>
  <c r="DQ67" i="8"/>
  <c r="DL68" i="8"/>
  <c r="DM68" i="8"/>
  <c r="DN68" i="8"/>
  <c r="DO68" i="8"/>
  <c r="DP68" i="8"/>
  <c r="DQ68" i="8"/>
  <c r="DL69" i="8"/>
  <c r="DM69" i="8"/>
  <c r="DN69" i="8"/>
  <c r="DO69" i="8"/>
  <c r="DP69" i="8"/>
  <c r="DQ69" i="8"/>
  <c r="DL70" i="8"/>
  <c r="DM70" i="8"/>
  <c r="DN70" i="8"/>
  <c r="DO70" i="8"/>
  <c r="DP70" i="8"/>
  <c r="DQ70" i="8"/>
  <c r="DL71" i="8"/>
  <c r="DM71" i="8"/>
  <c r="DN71" i="8"/>
  <c r="DO71" i="8"/>
  <c r="DP71" i="8"/>
  <c r="DQ71" i="8"/>
  <c r="DL72" i="8"/>
  <c r="DM72" i="8"/>
  <c r="DN72" i="8"/>
  <c r="DO72" i="8"/>
  <c r="DP72" i="8"/>
  <c r="DQ72" i="8"/>
  <c r="DL73" i="8"/>
  <c r="DM73" i="8"/>
  <c r="DN73" i="8"/>
  <c r="DO73" i="8"/>
  <c r="DP73" i="8"/>
  <c r="DQ73" i="8"/>
  <c r="DL74" i="8"/>
  <c r="DM74" i="8"/>
  <c r="DN74" i="8"/>
  <c r="DO74" i="8"/>
  <c r="DP74" i="8"/>
  <c r="DQ74" i="8"/>
  <c r="DL75" i="8"/>
  <c r="DM75" i="8"/>
  <c r="DN75" i="8"/>
  <c r="DO75" i="8"/>
  <c r="DP75" i="8"/>
  <c r="DQ75" i="8"/>
  <c r="DL76" i="8"/>
  <c r="DM76" i="8"/>
  <c r="DN76" i="8"/>
  <c r="DO76" i="8"/>
  <c r="DP76" i="8"/>
  <c r="DQ76" i="8"/>
  <c r="DQ63" i="8"/>
  <c r="DP63" i="8"/>
  <c r="DO63" i="8"/>
  <c r="DN63" i="8"/>
  <c r="DM63" i="8"/>
  <c r="DL63" i="8"/>
  <c r="DE64" i="8"/>
  <c r="DF64" i="8"/>
  <c r="DG64" i="8"/>
  <c r="DH64" i="8"/>
  <c r="DI64" i="8"/>
  <c r="DJ64" i="8"/>
  <c r="DE65" i="8"/>
  <c r="DF65" i="8"/>
  <c r="DG65" i="8"/>
  <c r="DH65" i="8"/>
  <c r="DI65" i="8"/>
  <c r="DJ65" i="8"/>
  <c r="DE66" i="8"/>
  <c r="DF66" i="8"/>
  <c r="DG66" i="8"/>
  <c r="DH66" i="8"/>
  <c r="DI66" i="8"/>
  <c r="DJ66" i="8"/>
  <c r="DE67" i="8"/>
  <c r="DF67" i="8"/>
  <c r="DG67" i="8"/>
  <c r="DH67" i="8"/>
  <c r="DI67" i="8"/>
  <c r="DJ67" i="8"/>
  <c r="DE68" i="8"/>
  <c r="DF68" i="8"/>
  <c r="DG68" i="8"/>
  <c r="DH68" i="8"/>
  <c r="DI68" i="8"/>
  <c r="DJ68" i="8"/>
  <c r="DE69" i="8"/>
  <c r="DF69" i="8"/>
  <c r="DG69" i="8"/>
  <c r="DH69" i="8"/>
  <c r="DI69" i="8"/>
  <c r="DJ69" i="8"/>
  <c r="DE70" i="8"/>
  <c r="DF70" i="8"/>
  <c r="DG70" i="8"/>
  <c r="DH70" i="8"/>
  <c r="DI70" i="8"/>
  <c r="DJ70" i="8"/>
  <c r="DE71" i="8"/>
  <c r="DF71" i="8"/>
  <c r="DG71" i="8"/>
  <c r="DH71" i="8"/>
  <c r="DI71" i="8"/>
  <c r="DJ71" i="8"/>
  <c r="DE72" i="8"/>
  <c r="DF72" i="8"/>
  <c r="DG72" i="8"/>
  <c r="DH72" i="8"/>
  <c r="DI72" i="8"/>
  <c r="DJ72" i="8"/>
  <c r="DE73" i="8"/>
  <c r="DF73" i="8"/>
  <c r="DG73" i="8"/>
  <c r="DH73" i="8"/>
  <c r="DI73" i="8"/>
  <c r="DJ73" i="8"/>
  <c r="DE74" i="8"/>
  <c r="DF74" i="8"/>
  <c r="DG74" i="8"/>
  <c r="DH74" i="8"/>
  <c r="DI74" i="8"/>
  <c r="DJ74" i="8"/>
  <c r="DE75" i="8"/>
  <c r="DF75" i="8"/>
  <c r="DG75" i="8"/>
  <c r="DH75" i="8"/>
  <c r="DI75" i="8"/>
  <c r="DJ75" i="8"/>
  <c r="DE76" i="8"/>
  <c r="DF76" i="8"/>
  <c r="DG76" i="8"/>
  <c r="DH76" i="8"/>
  <c r="DI76" i="8"/>
  <c r="DJ76" i="8"/>
  <c r="DJ63" i="8"/>
  <c r="DI63" i="8"/>
  <c r="DH63" i="8"/>
  <c r="DG63" i="8"/>
  <c r="DF63" i="8"/>
  <c r="DE63" i="8"/>
  <c r="FA61" i="8"/>
  <c r="ET61" i="8"/>
  <c r="EM61" i="8"/>
  <c r="EF61" i="8"/>
  <c r="DY61" i="8"/>
  <c r="DR61" i="8"/>
  <c r="DK61" i="8"/>
  <c r="DD61" i="8"/>
  <c r="CQ64" i="8"/>
  <c r="CR64" i="8"/>
  <c r="CS64" i="8"/>
  <c r="CT64" i="8"/>
  <c r="CU64" i="8"/>
  <c r="CV64" i="8"/>
  <c r="CQ65" i="8"/>
  <c r="CR65" i="8"/>
  <c r="CS65" i="8"/>
  <c r="CT65" i="8"/>
  <c r="CU65" i="8"/>
  <c r="CV65" i="8"/>
  <c r="CQ66" i="8"/>
  <c r="CR66" i="8"/>
  <c r="CS66" i="8"/>
  <c r="CT66" i="8"/>
  <c r="CU66" i="8"/>
  <c r="CV66" i="8"/>
  <c r="CQ67" i="8"/>
  <c r="CR67" i="8"/>
  <c r="CS67" i="8"/>
  <c r="CT67" i="8"/>
  <c r="CU67" i="8"/>
  <c r="CV67" i="8"/>
  <c r="CQ68" i="8"/>
  <c r="CR68" i="8"/>
  <c r="CS68" i="8"/>
  <c r="CT68" i="8"/>
  <c r="CU68" i="8"/>
  <c r="CV68" i="8"/>
  <c r="CQ69" i="8"/>
  <c r="CR69" i="8"/>
  <c r="CS69" i="8"/>
  <c r="CT69" i="8"/>
  <c r="CU69" i="8"/>
  <c r="CV69" i="8"/>
  <c r="CQ70" i="8"/>
  <c r="CR70" i="8"/>
  <c r="CS70" i="8"/>
  <c r="CT70" i="8"/>
  <c r="CU70" i="8"/>
  <c r="CV70" i="8"/>
  <c r="CQ71" i="8"/>
  <c r="CR71" i="8"/>
  <c r="CS71" i="8"/>
  <c r="CT71" i="8"/>
  <c r="CU71" i="8"/>
  <c r="CV71" i="8"/>
  <c r="CQ72" i="8"/>
  <c r="CR72" i="8"/>
  <c r="CS72" i="8"/>
  <c r="CT72" i="8"/>
  <c r="CU72" i="8"/>
  <c r="CV72" i="8"/>
  <c r="CQ73" i="8"/>
  <c r="CR73" i="8"/>
  <c r="CS73" i="8"/>
  <c r="CT73" i="8"/>
  <c r="CU73" i="8"/>
  <c r="CV73" i="8"/>
  <c r="CQ74" i="8"/>
  <c r="CR74" i="8"/>
  <c r="CS74" i="8"/>
  <c r="CT74" i="8"/>
  <c r="CU74" i="8"/>
  <c r="CV74" i="8"/>
  <c r="CQ75" i="8"/>
  <c r="CR75" i="8"/>
  <c r="CS75" i="8"/>
  <c r="CT75" i="8"/>
  <c r="CU75" i="8"/>
  <c r="CV75" i="8"/>
  <c r="CQ76" i="8"/>
  <c r="CR76" i="8"/>
  <c r="CS76" i="8"/>
  <c r="CT76" i="8"/>
  <c r="CU76" i="8"/>
  <c r="CV76" i="8"/>
  <c r="CV63" i="8"/>
  <c r="CU63" i="8"/>
  <c r="CT63" i="8"/>
  <c r="CS63" i="8"/>
  <c r="CR63" i="8"/>
  <c r="CQ63" i="8"/>
  <c r="CP61" i="8"/>
  <c r="CJ64" i="8"/>
  <c r="CK64" i="8"/>
  <c r="CL64" i="8"/>
  <c r="CM64" i="8"/>
  <c r="CN64" i="8"/>
  <c r="CO64" i="8"/>
  <c r="CJ65" i="8"/>
  <c r="CK65" i="8"/>
  <c r="CL65" i="8"/>
  <c r="CM65" i="8"/>
  <c r="CN65" i="8"/>
  <c r="CO65" i="8"/>
  <c r="CJ66" i="8"/>
  <c r="CK66" i="8"/>
  <c r="CL66" i="8"/>
  <c r="CM66" i="8"/>
  <c r="CN66" i="8"/>
  <c r="CO66" i="8"/>
  <c r="CJ67" i="8"/>
  <c r="CK67" i="8"/>
  <c r="CL67" i="8"/>
  <c r="CM67" i="8"/>
  <c r="CN67" i="8"/>
  <c r="CO67" i="8"/>
  <c r="CJ68" i="8"/>
  <c r="CK68" i="8"/>
  <c r="CL68" i="8"/>
  <c r="CM68" i="8"/>
  <c r="CN68" i="8"/>
  <c r="CO68" i="8"/>
  <c r="CJ69" i="8"/>
  <c r="CK69" i="8"/>
  <c r="CL69" i="8"/>
  <c r="CM69" i="8"/>
  <c r="CN69" i="8"/>
  <c r="CO69" i="8"/>
  <c r="CJ70" i="8"/>
  <c r="CK70" i="8"/>
  <c r="CL70" i="8"/>
  <c r="CM70" i="8"/>
  <c r="CN70" i="8"/>
  <c r="CO70" i="8"/>
  <c r="CJ71" i="8"/>
  <c r="CK71" i="8"/>
  <c r="CL71" i="8"/>
  <c r="CM71" i="8"/>
  <c r="CN71" i="8"/>
  <c r="CO71" i="8"/>
  <c r="CJ72" i="8"/>
  <c r="CK72" i="8"/>
  <c r="CL72" i="8"/>
  <c r="CM72" i="8"/>
  <c r="CN72" i="8"/>
  <c r="CO72" i="8"/>
  <c r="CJ73" i="8"/>
  <c r="CK73" i="8"/>
  <c r="CL73" i="8"/>
  <c r="CM73" i="8"/>
  <c r="CN73" i="8"/>
  <c r="CO73" i="8"/>
  <c r="CJ74" i="8"/>
  <c r="CK74" i="8"/>
  <c r="CL74" i="8"/>
  <c r="CM74" i="8"/>
  <c r="CN74" i="8"/>
  <c r="CO74" i="8"/>
  <c r="CJ75" i="8"/>
  <c r="CK75" i="8"/>
  <c r="CL75" i="8"/>
  <c r="CM75" i="8"/>
  <c r="CN75" i="8"/>
  <c r="CO75" i="8"/>
  <c r="CJ76" i="8"/>
  <c r="CK76" i="8"/>
  <c r="CL76" i="8"/>
  <c r="CM76" i="8"/>
  <c r="CN76" i="8"/>
  <c r="CO76" i="8"/>
  <c r="CO63" i="8"/>
  <c r="CN63" i="8"/>
  <c r="CM63" i="8"/>
  <c r="CL63" i="8"/>
  <c r="CK63" i="8"/>
  <c r="CJ63" i="8"/>
  <c r="CC64" i="8"/>
  <c r="CD64" i="8"/>
  <c r="CE64" i="8"/>
  <c r="CF64" i="8"/>
  <c r="CG64" i="8"/>
  <c r="CH64" i="8"/>
  <c r="CC65" i="8"/>
  <c r="CD65" i="8"/>
  <c r="CE65" i="8"/>
  <c r="CF65" i="8"/>
  <c r="CG65" i="8"/>
  <c r="CH65" i="8"/>
  <c r="CC66" i="8"/>
  <c r="CD66" i="8"/>
  <c r="CE66" i="8"/>
  <c r="CF66" i="8"/>
  <c r="CG66" i="8"/>
  <c r="CH66" i="8"/>
  <c r="CC67" i="8"/>
  <c r="CD67" i="8"/>
  <c r="CE67" i="8"/>
  <c r="CF67" i="8"/>
  <c r="CG67" i="8"/>
  <c r="CH67" i="8"/>
  <c r="CC68" i="8"/>
  <c r="CD68" i="8"/>
  <c r="CE68" i="8"/>
  <c r="CF68" i="8"/>
  <c r="CG68" i="8"/>
  <c r="CH68" i="8"/>
  <c r="CC69" i="8"/>
  <c r="CD69" i="8"/>
  <c r="CE69" i="8"/>
  <c r="CF69" i="8"/>
  <c r="CG69" i="8"/>
  <c r="CH69" i="8"/>
  <c r="CC70" i="8"/>
  <c r="CD70" i="8"/>
  <c r="CE70" i="8"/>
  <c r="CF70" i="8"/>
  <c r="CG70" i="8"/>
  <c r="CH70" i="8"/>
  <c r="CC71" i="8"/>
  <c r="CD71" i="8"/>
  <c r="CE71" i="8"/>
  <c r="CF71" i="8"/>
  <c r="CG71" i="8"/>
  <c r="CH71" i="8"/>
  <c r="CC72" i="8"/>
  <c r="CD72" i="8"/>
  <c r="CE72" i="8"/>
  <c r="CF72" i="8"/>
  <c r="CG72" i="8"/>
  <c r="CH72" i="8"/>
  <c r="CC73" i="8"/>
  <c r="CD73" i="8"/>
  <c r="CE73" i="8"/>
  <c r="CF73" i="8"/>
  <c r="CG73" i="8"/>
  <c r="CH73" i="8"/>
  <c r="CC74" i="8"/>
  <c r="CD74" i="8"/>
  <c r="CE74" i="8"/>
  <c r="CF74" i="8"/>
  <c r="CG74" i="8"/>
  <c r="CH74" i="8"/>
  <c r="CC75" i="8"/>
  <c r="CD75" i="8"/>
  <c r="CE75" i="8"/>
  <c r="CF75" i="8"/>
  <c r="CG75" i="8"/>
  <c r="CH75" i="8"/>
  <c r="CC76" i="8"/>
  <c r="CD76" i="8"/>
  <c r="CE76" i="8"/>
  <c r="CF76" i="8"/>
  <c r="CG76" i="8"/>
  <c r="CH76" i="8"/>
  <c r="CH63" i="8"/>
  <c r="CG63" i="8"/>
  <c r="CF63" i="8"/>
  <c r="CE63" i="8"/>
  <c r="CD63" i="8"/>
  <c r="CC63" i="8"/>
  <c r="BV64" i="8"/>
  <c r="BW64" i="8"/>
  <c r="BX64" i="8"/>
  <c r="BY64" i="8"/>
  <c r="BZ64" i="8"/>
  <c r="CA64" i="8"/>
  <c r="BV65" i="8"/>
  <c r="BW65" i="8"/>
  <c r="BX65" i="8"/>
  <c r="BY65" i="8"/>
  <c r="BZ65" i="8"/>
  <c r="CA65" i="8"/>
  <c r="BV66" i="8"/>
  <c r="BW66" i="8"/>
  <c r="BX66" i="8"/>
  <c r="BY66" i="8"/>
  <c r="BZ66" i="8"/>
  <c r="CA66" i="8"/>
  <c r="BV67" i="8"/>
  <c r="BW67" i="8"/>
  <c r="BX67" i="8"/>
  <c r="BY67" i="8"/>
  <c r="BZ67" i="8"/>
  <c r="CA67" i="8"/>
  <c r="BV68" i="8"/>
  <c r="BW68" i="8"/>
  <c r="BX68" i="8"/>
  <c r="BY68" i="8"/>
  <c r="BZ68" i="8"/>
  <c r="CA68" i="8"/>
  <c r="BV69" i="8"/>
  <c r="BW69" i="8"/>
  <c r="BX69" i="8"/>
  <c r="BY69" i="8"/>
  <c r="BZ69" i="8"/>
  <c r="CA69" i="8"/>
  <c r="BV70" i="8"/>
  <c r="BW70" i="8"/>
  <c r="BX70" i="8"/>
  <c r="BY70" i="8"/>
  <c r="BZ70" i="8"/>
  <c r="CA70" i="8"/>
  <c r="BV71" i="8"/>
  <c r="BW71" i="8"/>
  <c r="BX71" i="8"/>
  <c r="BY71" i="8"/>
  <c r="BZ71" i="8"/>
  <c r="CA71" i="8"/>
  <c r="BV72" i="8"/>
  <c r="BW72" i="8"/>
  <c r="BX72" i="8"/>
  <c r="BY72" i="8"/>
  <c r="BZ72" i="8"/>
  <c r="CA72" i="8"/>
  <c r="BV73" i="8"/>
  <c r="BW73" i="8"/>
  <c r="BX73" i="8"/>
  <c r="BY73" i="8"/>
  <c r="BZ73" i="8"/>
  <c r="CA73" i="8"/>
  <c r="BV74" i="8"/>
  <c r="BW74" i="8"/>
  <c r="BX74" i="8"/>
  <c r="BY74" i="8"/>
  <c r="BZ74" i="8"/>
  <c r="CA74" i="8"/>
  <c r="BV75" i="8"/>
  <c r="BW75" i="8"/>
  <c r="BX75" i="8"/>
  <c r="BY75" i="8"/>
  <c r="BZ75" i="8"/>
  <c r="CA75" i="8"/>
  <c r="BV76" i="8"/>
  <c r="BW76" i="8"/>
  <c r="BX76" i="8"/>
  <c r="BY76" i="8"/>
  <c r="BZ76" i="8"/>
  <c r="CA76" i="8"/>
  <c r="CA63" i="8"/>
  <c r="BZ63" i="8"/>
  <c r="BY63" i="8"/>
  <c r="BX63" i="8"/>
  <c r="BW63" i="8"/>
  <c r="BV63" i="8"/>
  <c r="BO64" i="8"/>
  <c r="BP64" i="8"/>
  <c r="BQ64" i="8"/>
  <c r="BR64" i="8"/>
  <c r="BS64" i="8"/>
  <c r="BT64" i="8"/>
  <c r="BO65" i="8"/>
  <c r="BP65" i="8"/>
  <c r="BQ65" i="8"/>
  <c r="BR65" i="8"/>
  <c r="BS65" i="8"/>
  <c r="BT65" i="8"/>
  <c r="BO66" i="8"/>
  <c r="BP66" i="8"/>
  <c r="BQ66" i="8"/>
  <c r="BR66" i="8"/>
  <c r="BS66" i="8"/>
  <c r="BT66" i="8"/>
  <c r="BO67" i="8"/>
  <c r="BP67" i="8"/>
  <c r="BQ67" i="8"/>
  <c r="BR67" i="8"/>
  <c r="BS67" i="8"/>
  <c r="BT67" i="8"/>
  <c r="BO68" i="8"/>
  <c r="BP68" i="8"/>
  <c r="BQ68" i="8"/>
  <c r="BR68" i="8"/>
  <c r="BS68" i="8"/>
  <c r="BT68" i="8"/>
  <c r="BO69" i="8"/>
  <c r="BP69" i="8"/>
  <c r="BQ69" i="8"/>
  <c r="BR69" i="8"/>
  <c r="BS69" i="8"/>
  <c r="BT69" i="8"/>
  <c r="BO70" i="8"/>
  <c r="BP70" i="8"/>
  <c r="BQ70" i="8"/>
  <c r="BR70" i="8"/>
  <c r="BS70" i="8"/>
  <c r="BT70" i="8"/>
  <c r="BO71" i="8"/>
  <c r="BP71" i="8"/>
  <c r="BQ71" i="8"/>
  <c r="BR71" i="8"/>
  <c r="BS71" i="8"/>
  <c r="BT71" i="8"/>
  <c r="BO72" i="8"/>
  <c r="BP72" i="8"/>
  <c r="BQ72" i="8"/>
  <c r="BR72" i="8"/>
  <c r="BS72" i="8"/>
  <c r="BT72" i="8"/>
  <c r="BO73" i="8"/>
  <c r="BP73" i="8"/>
  <c r="BQ73" i="8"/>
  <c r="BR73" i="8"/>
  <c r="BS73" i="8"/>
  <c r="BT73" i="8"/>
  <c r="BO74" i="8"/>
  <c r="BP74" i="8"/>
  <c r="BQ74" i="8"/>
  <c r="BR74" i="8"/>
  <c r="BS74" i="8"/>
  <c r="BT74" i="8"/>
  <c r="BO75" i="8"/>
  <c r="BP75" i="8"/>
  <c r="BQ75" i="8"/>
  <c r="BR75" i="8"/>
  <c r="BS75" i="8"/>
  <c r="BT75" i="8"/>
  <c r="BO76" i="8"/>
  <c r="BP76" i="8"/>
  <c r="BQ76" i="8"/>
  <c r="BR76" i="8"/>
  <c r="BS76" i="8"/>
  <c r="BT76" i="8"/>
  <c r="BT63" i="8"/>
  <c r="BS63" i="8"/>
  <c r="BR63" i="8"/>
  <c r="BQ63" i="8"/>
  <c r="BP63" i="8"/>
  <c r="BO63" i="8"/>
  <c r="BH64" i="8"/>
  <c r="BI64" i="8"/>
  <c r="BJ64" i="8"/>
  <c r="BK64" i="8"/>
  <c r="BL64" i="8"/>
  <c r="BM64" i="8"/>
  <c r="BH65" i="8"/>
  <c r="BI65" i="8"/>
  <c r="BJ65" i="8"/>
  <c r="BK65" i="8"/>
  <c r="BL65" i="8"/>
  <c r="BM65" i="8"/>
  <c r="BH66" i="8"/>
  <c r="BI66" i="8"/>
  <c r="BJ66" i="8"/>
  <c r="BK66" i="8"/>
  <c r="BL66" i="8"/>
  <c r="BM66" i="8"/>
  <c r="BH67" i="8"/>
  <c r="BI67" i="8"/>
  <c r="BJ67" i="8"/>
  <c r="BK67" i="8"/>
  <c r="BL67" i="8"/>
  <c r="BM67" i="8"/>
  <c r="BH68" i="8"/>
  <c r="BI68" i="8"/>
  <c r="BJ68" i="8"/>
  <c r="BK68" i="8"/>
  <c r="BL68" i="8"/>
  <c r="BM68" i="8"/>
  <c r="BH69" i="8"/>
  <c r="BI69" i="8"/>
  <c r="BJ69" i="8"/>
  <c r="BK69" i="8"/>
  <c r="BL69" i="8"/>
  <c r="BM69" i="8"/>
  <c r="BH70" i="8"/>
  <c r="BI70" i="8"/>
  <c r="BJ70" i="8"/>
  <c r="BK70" i="8"/>
  <c r="BL70" i="8"/>
  <c r="BM70" i="8"/>
  <c r="BH71" i="8"/>
  <c r="BI71" i="8"/>
  <c r="BJ71" i="8"/>
  <c r="BK71" i="8"/>
  <c r="BL71" i="8"/>
  <c r="BM71" i="8"/>
  <c r="BH72" i="8"/>
  <c r="BI72" i="8"/>
  <c r="BJ72" i="8"/>
  <c r="BK72" i="8"/>
  <c r="BL72" i="8"/>
  <c r="BM72" i="8"/>
  <c r="BH73" i="8"/>
  <c r="BI73" i="8"/>
  <c r="BJ73" i="8"/>
  <c r="BK73" i="8"/>
  <c r="BL73" i="8"/>
  <c r="BM73" i="8"/>
  <c r="BH74" i="8"/>
  <c r="BI74" i="8"/>
  <c r="BJ74" i="8"/>
  <c r="BK74" i="8"/>
  <c r="BL74" i="8"/>
  <c r="BM74" i="8"/>
  <c r="BH75" i="8"/>
  <c r="BI75" i="8"/>
  <c r="BJ75" i="8"/>
  <c r="BK75" i="8"/>
  <c r="BL75" i="8"/>
  <c r="BM75" i="8"/>
  <c r="BH76" i="8"/>
  <c r="BI76" i="8"/>
  <c r="BJ76" i="8"/>
  <c r="BK76" i="8"/>
  <c r="BL76" i="8"/>
  <c r="BM76" i="8"/>
  <c r="BM63" i="8"/>
  <c r="BL63" i="8"/>
  <c r="BK63" i="8"/>
  <c r="BJ63" i="8"/>
  <c r="BI63" i="8"/>
  <c r="BH63" i="8"/>
  <c r="BA64" i="8"/>
  <c r="BB64" i="8"/>
  <c r="BC64" i="8"/>
  <c r="BD64" i="8"/>
  <c r="BE64" i="8"/>
  <c r="BF64" i="8"/>
  <c r="BA65" i="8"/>
  <c r="BB65" i="8"/>
  <c r="BC65" i="8"/>
  <c r="BD65" i="8"/>
  <c r="BE65" i="8"/>
  <c r="BF65" i="8"/>
  <c r="BA66" i="8"/>
  <c r="BB66" i="8"/>
  <c r="BC66" i="8"/>
  <c r="BD66" i="8"/>
  <c r="BE66" i="8"/>
  <c r="BF66" i="8"/>
  <c r="BA67" i="8"/>
  <c r="BB67" i="8"/>
  <c r="BC67" i="8"/>
  <c r="BD67" i="8"/>
  <c r="BE67" i="8"/>
  <c r="BF67" i="8"/>
  <c r="BA68" i="8"/>
  <c r="BB68" i="8"/>
  <c r="BC68" i="8"/>
  <c r="BD68" i="8"/>
  <c r="BE68" i="8"/>
  <c r="BF68" i="8"/>
  <c r="BA69" i="8"/>
  <c r="BB69" i="8"/>
  <c r="BC69" i="8"/>
  <c r="BD69" i="8"/>
  <c r="BE69" i="8"/>
  <c r="BF69" i="8"/>
  <c r="BA70" i="8"/>
  <c r="BB70" i="8"/>
  <c r="BC70" i="8"/>
  <c r="BD70" i="8"/>
  <c r="BE70" i="8"/>
  <c r="BF70" i="8"/>
  <c r="BA71" i="8"/>
  <c r="BB71" i="8"/>
  <c r="BC71" i="8"/>
  <c r="BD71" i="8"/>
  <c r="BE71" i="8"/>
  <c r="BF71" i="8"/>
  <c r="BA72" i="8"/>
  <c r="BB72" i="8"/>
  <c r="BC72" i="8"/>
  <c r="BD72" i="8"/>
  <c r="BE72" i="8"/>
  <c r="BF72" i="8"/>
  <c r="BB73" i="8"/>
  <c r="BC73" i="8"/>
  <c r="BD73" i="8"/>
  <c r="BE73" i="8"/>
  <c r="BF73" i="8"/>
  <c r="BA74" i="8"/>
  <c r="BB74" i="8"/>
  <c r="BC74" i="8"/>
  <c r="BD74" i="8"/>
  <c r="BE74" i="8"/>
  <c r="BF74" i="8"/>
  <c r="BA75" i="8"/>
  <c r="BB75" i="8"/>
  <c r="BC75" i="8"/>
  <c r="BD75" i="8"/>
  <c r="BE75" i="8"/>
  <c r="BF75" i="8"/>
  <c r="BA76" i="8"/>
  <c r="BB76" i="8"/>
  <c r="BC76" i="8"/>
  <c r="BD76" i="8"/>
  <c r="BE76" i="8"/>
  <c r="BF76" i="8"/>
  <c r="BF63" i="8"/>
  <c r="BE63" i="8"/>
  <c r="BD63" i="8"/>
  <c r="BC63" i="8"/>
  <c r="BB63" i="8"/>
  <c r="BA63" i="8"/>
  <c r="AT64" i="8"/>
  <c r="AU64" i="8"/>
  <c r="AV64" i="8"/>
  <c r="AW64" i="8"/>
  <c r="AX64" i="8"/>
  <c r="AY64" i="8"/>
  <c r="AT65" i="8"/>
  <c r="AU65" i="8"/>
  <c r="AV65" i="8"/>
  <c r="AW65" i="8"/>
  <c r="AX65" i="8"/>
  <c r="AY65" i="8"/>
  <c r="AT66" i="8"/>
  <c r="AU66" i="8"/>
  <c r="AV66" i="8"/>
  <c r="AW66" i="8"/>
  <c r="AX66" i="8"/>
  <c r="AY66" i="8"/>
  <c r="AT67" i="8"/>
  <c r="AU67" i="8"/>
  <c r="AV67" i="8"/>
  <c r="AW67" i="8"/>
  <c r="AX67" i="8"/>
  <c r="AY67" i="8"/>
  <c r="AT68" i="8"/>
  <c r="AU68" i="8"/>
  <c r="AV68" i="8"/>
  <c r="AW68" i="8"/>
  <c r="AX68" i="8"/>
  <c r="AY68" i="8"/>
  <c r="AT69" i="8"/>
  <c r="AU69" i="8"/>
  <c r="AV69" i="8"/>
  <c r="AW69" i="8"/>
  <c r="AX69" i="8"/>
  <c r="AY69" i="8"/>
  <c r="AT70" i="8"/>
  <c r="AU70" i="8"/>
  <c r="AV70" i="8"/>
  <c r="AW70" i="8"/>
  <c r="AX70" i="8"/>
  <c r="AY70" i="8"/>
  <c r="AT71" i="8"/>
  <c r="AU71" i="8"/>
  <c r="AV71" i="8"/>
  <c r="AW71" i="8"/>
  <c r="AX71" i="8"/>
  <c r="AY71" i="8"/>
  <c r="AT72" i="8"/>
  <c r="AU72" i="8"/>
  <c r="AV72" i="8"/>
  <c r="AW72" i="8"/>
  <c r="AX72" i="8"/>
  <c r="AY72" i="8"/>
  <c r="AT73" i="8"/>
  <c r="AU73" i="8"/>
  <c r="AV73" i="8"/>
  <c r="AW73" i="8"/>
  <c r="AX73" i="8"/>
  <c r="AY73" i="8"/>
  <c r="AT74" i="8"/>
  <c r="AU74" i="8"/>
  <c r="AV74" i="8"/>
  <c r="AW74" i="8"/>
  <c r="AX74" i="8"/>
  <c r="AY74" i="8"/>
  <c r="AT75" i="8"/>
  <c r="AU75" i="8"/>
  <c r="AV75" i="8"/>
  <c r="AW75" i="8"/>
  <c r="AX75" i="8"/>
  <c r="AY75" i="8"/>
  <c r="AT76" i="8"/>
  <c r="AU76" i="8"/>
  <c r="AV76" i="8"/>
  <c r="AW76" i="8"/>
  <c r="AX76" i="8"/>
  <c r="AY76" i="8"/>
  <c r="AM64" i="8"/>
  <c r="AN64" i="8"/>
  <c r="AO64" i="8"/>
  <c r="AP64" i="8"/>
  <c r="AQ64" i="8"/>
  <c r="AR64" i="8"/>
  <c r="AM65" i="8"/>
  <c r="AN65" i="8"/>
  <c r="AO65" i="8"/>
  <c r="AP65" i="8"/>
  <c r="AQ65" i="8"/>
  <c r="AR65" i="8"/>
  <c r="AM66" i="8"/>
  <c r="AN66" i="8"/>
  <c r="AO66" i="8"/>
  <c r="AP66" i="8"/>
  <c r="AQ66" i="8"/>
  <c r="AR66" i="8"/>
  <c r="AM67" i="8"/>
  <c r="AN67" i="8"/>
  <c r="AO67" i="8"/>
  <c r="AP67" i="8"/>
  <c r="AQ67" i="8"/>
  <c r="AR67" i="8"/>
  <c r="AM68" i="8"/>
  <c r="AN68" i="8"/>
  <c r="AO68" i="8"/>
  <c r="AP68" i="8"/>
  <c r="AQ68" i="8"/>
  <c r="AR68" i="8"/>
  <c r="AM69" i="8"/>
  <c r="AN69" i="8"/>
  <c r="AO69" i="8"/>
  <c r="AP69" i="8"/>
  <c r="AQ69" i="8"/>
  <c r="AR69" i="8"/>
  <c r="AM70" i="8"/>
  <c r="AN70" i="8"/>
  <c r="AO70" i="8"/>
  <c r="AP70" i="8"/>
  <c r="AQ70" i="8"/>
  <c r="AR70" i="8"/>
  <c r="AM71" i="8"/>
  <c r="AN71" i="8"/>
  <c r="AO71" i="8"/>
  <c r="AP71" i="8"/>
  <c r="AQ71" i="8"/>
  <c r="AR71" i="8"/>
  <c r="AM72" i="8"/>
  <c r="AN72" i="8"/>
  <c r="AO72" i="8"/>
  <c r="AP72" i="8"/>
  <c r="AQ72" i="8"/>
  <c r="AR72" i="8"/>
  <c r="AM73" i="8"/>
  <c r="AN73" i="8"/>
  <c r="AO73" i="8"/>
  <c r="AP73" i="8"/>
  <c r="AQ73" i="8"/>
  <c r="AR73" i="8"/>
  <c r="AM74" i="8"/>
  <c r="AN74" i="8"/>
  <c r="AO74" i="8"/>
  <c r="AP74" i="8"/>
  <c r="AQ74" i="8"/>
  <c r="AR74" i="8"/>
  <c r="AM75" i="8"/>
  <c r="AN75" i="8"/>
  <c r="AO75" i="8"/>
  <c r="AP75" i="8"/>
  <c r="AQ75" i="8"/>
  <c r="AR75" i="8"/>
  <c r="AM76" i="8"/>
  <c r="AN76" i="8"/>
  <c r="AO76" i="8"/>
  <c r="AP76" i="8"/>
  <c r="AQ76" i="8"/>
  <c r="AR76" i="8"/>
  <c r="AK64" i="8"/>
  <c r="AK65" i="8"/>
  <c r="AK66" i="8"/>
  <c r="AK67" i="8"/>
  <c r="AK68" i="8"/>
  <c r="AK69" i="8"/>
  <c r="AK70" i="8"/>
  <c r="AK71" i="8"/>
  <c r="AK72" i="8"/>
  <c r="D20" i="1" s="1"/>
  <c r="AK73" i="8"/>
  <c r="AK74" i="8"/>
  <c r="AK75" i="8"/>
  <c r="AK76" i="8"/>
  <c r="AK63" i="8"/>
  <c r="FB59" i="11"/>
  <c r="FC59" i="11"/>
  <c r="FD59" i="11"/>
  <c r="FE59" i="11"/>
  <c r="FF59" i="11"/>
  <c r="FG59" i="11"/>
  <c r="FB60" i="11"/>
  <c r="FC60" i="11"/>
  <c r="FD60" i="11"/>
  <c r="FE60" i="11"/>
  <c r="FF60" i="11"/>
  <c r="FG60" i="11"/>
  <c r="FB61" i="11"/>
  <c r="FC61" i="11"/>
  <c r="FD61" i="11"/>
  <c r="FE61" i="11"/>
  <c r="FF61" i="11"/>
  <c r="FG61" i="11"/>
  <c r="FB62" i="11"/>
  <c r="FC62" i="11"/>
  <c r="FD62" i="11"/>
  <c r="FE62" i="11"/>
  <c r="FF62" i="11"/>
  <c r="FG62" i="11"/>
  <c r="FB63" i="11"/>
  <c r="FC63" i="11"/>
  <c r="FD63" i="11"/>
  <c r="FE63" i="11"/>
  <c r="FF63" i="11"/>
  <c r="FG63" i="11"/>
  <c r="FB64" i="11"/>
  <c r="FC64" i="11"/>
  <c r="FD64" i="11"/>
  <c r="FE64" i="11"/>
  <c r="FF64" i="11"/>
  <c r="FG64" i="11"/>
  <c r="FB65" i="11"/>
  <c r="FC65" i="11"/>
  <c r="FD65" i="11"/>
  <c r="FE65" i="11"/>
  <c r="FF65" i="11"/>
  <c r="FG65" i="11"/>
  <c r="FB66" i="11"/>
  <c r="FC66" i="11"/>
  <c r="FD66" i="11"/>
  <c r="FE66" i="11"/>
  <c r="FF66" i="11"/>
  <c r="FG66" i="11"/>
  <c r="FB67" i="11"/>
  <c r="FC67" i="11"/>
  <c r="FD67" i="11"/>
  <c r="FE67" i="11"/>
  <c r="FF67" i="11"/>
  <c r="FG67" i="11"/>
  <c r="FB68" i="11"/>
  <c r="FC68" i="11"/>
  <c r="FD68" i="11"/>
  <c r="FE68" i="11"/>
  <c r="FF68" i="11"/>
  <c r="FG68" i="11"/>
  <c r="FB69" i="11"/>
  <c r="FC69" i="11"/>
  <c r="FD69" i="11"/>
  <c r="FE69" i="11"/>
  <c r="FF69" i="11"/>
  <c r="FG69" i="11"/>
  <c r="FB70" i="11"/>
  <c r="FC70" i="11"/>
  <c r="FD70" i="11"/>
  <c r="FE70" i="11"/>
  <c r="FF70" i="11"/>
  <c r="FG70" i="11"/>
  <c r="FB71" i="11"/>
  <c r="FC71" i="11"/>
  <c r="FD71" i="11"/>
  <c r="FE71" i="11"/>
  <c r="FF71" i="11"/>
  <c r="FG71" i="11"/>
  <c r="FG58" i="11"/>
  <c r="FF58" i="11"/>
  <c r="FE58" i="11"/>
  <c r="FD58" i="11"/>
  <c r="FC58" i="11"/>
  <c r="FB58" i="11"/>
  <c r="EU59" i="11"/>
  <c r="EV59" i="11"/>
  <c r="EW59" i="11"/>
  <c r="EX59" i="11"/>
  <c r="EY59" i="11"/>
  <c r="EZ59" i="11"/>
  <c r="EU60" i="11"/>
  <c r="EV60" i="11"/>
  <c r="EW60" i="11"/>
  <c r="EX60" i="11"/>
  <c r="EY60" i="11"/>
  <c r="EZ60" i="11"/>
  <c r="EU61" i="11"/>
  <c r="EV61" i="11"/>
  <c r="EW61" i="11"/>
  <c r="EX61" i="11"/>
  <c r="EY61" i="11"/>
  <c r="EZ61" i="11"/>
  <c r="EU62" i="11"/>
  <c r="EV62" i="11"/>
  <c r="EW62" i="11"/>
  <c r="EX62" i="11"/>
  <c r="EY62" i="11"/>
  <c r="EZ62" i="11"/>
  <c r="EU63" i="11"/>
  <c r="EV63" i="11"/>
  <c r="EW63" i="11"/>
  <c r="EX63" i="11"/>
  <c r="EY63" i="11"/>
  <c r="EZ63" i="11"/>
  <c r="EU64" i="11"/>
  <c r="EV64" i="11"/>
  <c r="EW64" i="11"/>
  <c r="EX64" i="11"/>
  <c r="EY64" i="11"/>
  <c r="EZ64" i="11"/>
  <c r="EU65" i="11"/>
  <c r="EV65" i="11"/>
  <c r="EW65" i="11"/>
  <c r="EX65" i="11"/>
  <c r="EY65" i="11"/>
  <c r="EZ65" i="11"/>
  <c r="EU66" i="11"/>
  <c r="EV66" i="11"/>
  <c r="EW66" i="11"/>
  <c r="EX66" i="11"/>
  <c r="EY66" i="11"/>
  <c r="EZ66" i="11"/>
  <c r="EU67" i="11"/>
  <c r="EV67" i="11"/>
  <c r="EW67" i="11"/>
  <c r="EX67" i="11"/>
  <c r="EY67" i="11"/>
  <c r="EZ67" i="11"/>
  <c r="EU68" i="11"/>
  <c r="EV68" i="11"/>
  <c r="EW68" i="11"/>
  <c r="EX68" i="11"/>
  <c r="EY68" i="11"/>
  <c r="EZ68" i="11"/>
  <c r="EU69" i="11"/>
  <c r="EV69" i="11"/>
  <c r="EW69" i="11"/>
  <c r="EX69" i="11"/>
  <c r="EY69" i="11"/>
  <c r="EZ69" i="11"/>
  <c r="EU70" i="11"/>
  <c r="EV70" i="11"/>
  <c r="EW70" i="11"/>
  <c r="EX70" i="11"/>
  <c r="EY70" i="11"/>
  <c r="EZ70" i="11"/>
  <c r="EU71" i="11"/>
  <c r="EV71" i="11"/>
  <c r="EW71" i="11"/>
  <c r="EX71" i="11"/>
  <c r="EY71" i="11"/>
  <c r="EZ71" i="11"/>
  <c r="EZ58" i="11"/>
  <c r="EY58" i="11"/>
  <c r="EX58" i="11"/>
  <c r="EW58" i="11"/>
  <c r="EV58" i="11"/>
  <c r="EU58" i="11"/>
  <c r="EN59" i="11"/>
  <c r="EO59" i="11"/>
  <c r="EP59" i="11"/>
  <c r="EQ59" i="11"/>
  <c r="ER59" i="11"/>
  <c r="ES59" i="11"/>
  <c r="EN60" i="11"/>
  <c r="EO60" i="11"/>
  <c r="EP60" i="11"/>
  <c r="EQ60" i="11"/>
  <c r="ER60" i="11"/>
  <c r="ES60" i="11"/>
  <c r="EN61" i="11"/>
  <c r="EO61" i="11"/>
  <c r="EP61" i="11"/>
  <c r="EQ61" i="11"/>
  <c r="ER61" i="11"/>
  <c r="ES61" i="11"/>
  <c r="EN62" i="11"/>
  <c r="EO62" i="11"/>
  <c r="EP62" i="11"/>
  <c r="EQ62" i="11"/>
  <c r="ER62" i="11"/>
  <c r="ES62" i="11"/>
  <c r="EN63" i="11"/>
  <c r="EO63" i="11"/>
  <c r="EP63" i="11"/>
  <c r="EQ63" i="11"/>
  <c r="ER63" i="11"/>
  <c r="ES63" i="11"/>
  <c r="EN64" i="11"/>
  <c r="EO64" i="11"/>
  <c r="EP64" i="11"/>
  <c r="EQ64" i="11"/>
  <c r="ER64" i="11"/>
  <c r="ES64" i="11"/>
  <c r="EN65" i="11"/>
  <c r="EO65" i="11"/>
  <c r="EP65" i="11"/>
  <c r="EQ65" i="11"/>
  <c r="ER65" i="11"/>
  <c r="ES65" i="11"/>
  <c r="EN66" i="11"/>
  <c r="EO66" i="11"/>
  <c r="EP66" i="11"/>
  <c r="EQ66" i="11"/>
  <c r="ER66" i="11"/>
  <c r="ES66" i="11"/>
  <c r="EN67" i="11"/>
  <c r="EO67" i="11"/>
  <c r="EP67" i="11"/>
  <c r="EQ67" i="11"/>
  <c r="ER67" i="11"/>
  <c r="ES67" i="11"/>
  <c r="EN68" i="11"/>
  <c r="EO68" i="11"/>
  <c r="EP68" i="11"/>
  <c r="EQ68" i="11"/>
  <c r="ER68" i="11"/>
  <c r="ES68" i="11"/>
  <c r="EN69" i="11"/>
  <c r="EO69" i="11"/>
  <c r="EP69" i="11"/>
  <c r="EQ69" i="11"/>
  <c r="ER69" i="11"/>
  <c r="ES69" i="11"/>
  <c r="EN70" i="11"/>
  <c r="EO70" i="11"/>
  <c r="EP70" i="11"/>
  <c r="EQ70" i="11"/>
  <c r="ER70" i="11"/>
  <c r="ES70" i="11"/>
  <c r="EN71" i="11"/>
  <c r="EO71" i="11"/>
  <c r="EP71" i="11"/>
  <c r="EQ71" i="11"/>
  <c r="ER71" i="11"/>
  <c r="ES71" i="11"/>
  <c r="ES58" i="11"/>
  <c r="ER58" i="11"/>
  <c r="EQ58" i="11"/>
  <c r="EP58" i="11"/>
  <c r="EO58" i="11"/>
  <c r="EN58" i="11"/>
  <c r="EG59" i="11"/>
  <c r="EH59" i="11"/>
  <c r="EI59" i="11"/>
  <c r="EJ59" i="11"/>
  <c r="EK59" i="11"/>
  <c r="EL59" i="11"/>
  <c r="EG60" i="11"/>
  <c r="EH60" i="11"/>
  <c r="EI60" i="11"/>
  <c r="EJ60" i="11"/>
  <c r="EK60" i="11"/>
  <c r="EL60" i="11"/>
  <c r="EG61" i="11"/>
  <c r="EH61" i="11"/>
  <c r="EI61" i="11"/>
  <c r="EJ61" i="11"/>
  <c r="EK61" i="11"/>
  <c r="EL61" i="11"/>
  <c r="EG62" i="11"/>
  <c r="EH62" i="11"/>
  <c r="EI62" i="11"/>
  <c r="EJ62" i="11"/>
  <c r="EK62" i="11"/>
  <c r="EL62" i="11"/>
  <c r="EG63" i="11"/>
  <c r="EH63" i="11"/>
  <c r="EI63" i="11"/>
  <c r="EJ63" i="11"/>
  <c r="EK63" i="11"/>
  <c r="EL63" i="11"/>
  <c r="EG64" i="11"/>
  <c r="EH64" i="11"/>
  <c r="EI64" i="11"/>
  <c r="EJ64" i="11"/>
  <c r="EK64" i="11"/>
  <c r="EL64" i="11"/>
  <c r="EG65" i="11"/>
  <c r="EH65" i="11"/>
  <c r="EI65" i="11"/>
  <c r="EJ65" i="11"/>
  <c r="EK65" i="11"/>
  <c r="EL65" i="11"/>
  <c r="EG66" i="11"/>
  <c r="EH66" i="11"/>
  <c r="EI66" i="11"/>
  <c r="EJ66" i="11"/>
  <c r="EK66" i="11"/>
  <c r="EL66" i="11"/>
  <c r="EG67" i="11"/>
  <c r="EH67" i="11"/>
  <c r="EI67" i="11"/>
  <c r="EJ67" i="11"/>
  <c r="EK67" i="11"/>
  <c r="EL67" i="11"/>
  <c r="EG68" i="11"/>
  <c r="EH68" i="11"/>
  <c r="EI68" i="11"/>
  <c r="EJ68" i="11"/>
  <c r="EK68" i="11"/>
  <c r="EL68" i="11"/>
  <c r="EG69" i="11"/>
  <c r="EH69" i="11"/>
  <c r="EI69" i="11"/>
  <c r="EJ69" i="11"/>
  <c r="EK69" i="11"/>
  <c r="EL69" i="11"/>
  <c r="EG70" i="11"/>
  <c r="EH70" i="11"/>
  <c r="EI70" i="11"/>
  <c r="EJ70" i="11"/>
  <c r="EK70" i="11"/>
  <c r="EL70" i="11"/>
  <c r="EG71" i="11"/>
  <c r="EH71" i="11"/>
  <c r="EI71" i="11"/>
  <c r="EJ71" i="11"/>
  <c r="EK71" i="11"/>
  <c r="EL71" i="11"/>
  <c r="EL58" i="11"/>
  <c r="EK58" i="11"/>
  <c r="EJ58" i="11"/>
  <c r="EI58" i="11"/>
  <c r="EH58" i="11"/>
  <c r="EG58" i="11"/>
  <c r="DZ59" i="11"/>
  <c r="EA59" i="11"/>
  <c r="EB59" i="11"/>
  <c r="EC59" i="11"/>
  <c r="ED59" i="11"/>
  <c r="EE59" i="11"/>
  <c r="DZ60" i="11"/>
  <c r="EA60" i="11"/>
  <c r="EB60" i="11"/>
  <c r="EC60" i="11"/>
  <c r="ED60" i="11"/>
  <c r="EE60" i="11"/>
  <c r="DZ61" i="11"/>
  <c r="EA61" i="11"/>
  <c r="EB61" i="11"/>
  <c r="EC61" i="11"/>
  <c r="ED61" i="11"/>
  <c r="EE61" i="11"/>
  <c r="DZ62" i="11"/>
  <c r="EA62" i="11"/>
  <c r="EB62" i="11"/>
  <c r="EC62" i="11"/>
  <c r="ED62" i="11"/>
  <c r="EE62" i="11"/>
  <c r="DZ63" i="11"/>
  <c r="EA63" i="11"/>
  <c r="EB63" i="11"/>
  <c r="EC63" i="11"/>
  <c r="ED63" i="11"/>
  <c r="EE63" i="11"/>
  <c r="DZ64" i="11"/>
  <c r="EA64" i="11"/>
  <c r="EB64" i="11"/>
  <c r="EC64" i="11"/>
  <c r="ED64" i="11"/>
  <c r="EE64" i="11"/>
  <c r="DZ65" i="11"/>
  <c r="EA65" i="11"/>
  <c r="EB65" i="11"/>
  <c r="EC65" i="11"/>
  <c r="ED65" i="11"/>
  <c r="EE65" i="11"/>
  <c r="DZ66" i="11"/>
  <c r="EA66" i="11"/>
  <c r="EB66" i="11"/>
  <c r="EC66" i="11"/>
  <c r="ED66" i="11"/>
  <c r="EE66" i="11"/>
  <c r="DZ67" i="11"/>
  <c r="EA67" i="11"/>
  <c r="EB67" i="11"/>
  <c r="EC67" i="11"/>
  <c r="ED67" i="11"/>
  <c r="EE67" i="11"/>
  <c r="DZ68" i="11"/>
  <c r="EA68" i="11"/>
  <c r="EB68" i="11"/>
  <c r="EC68" i="11"/>
  <c r="ED68" i="11"/>
  <c r="EE68" i="11"/>
  <c r="DZ69" i="11"/>
  <c r="EA69" i="11"/>
  <c r="EB69" i="11"/>
  <c r="EC69" i="11"/>
  <c r="ED69" i="11"/>
  <c r="EE69" i="11"/>
  <c r="DZ70" i="11"/>
  <c r="EA70" i="11"/>
  <c r="EB70" i="11"/>
  <c r="EC70" i="11"/>
  <c r="ED70" i="11"/>
  <c r="EE70" i="11"/>
  <c r="DZ71" i="11"/>
  <c r="EA71" i="11"/>
  <c r="EB71" i="11"/>
  <c r="EC71" i="11"/>
  <c r="ED71" i="11"/>
  <c r="EE71" i="11"/>
  <c r="EE58" i="11"/>
  <c r="ED58" i="11"/>
  <c r="EC58" i="11"/>
  <c r="EB58" i="11"/>
  <c r="EA58" i="11"/>
  <c r="DZ58" i="11"/>
  <c r="DS59" i="11"/>
  <c r="DT59" i="11"/>
  <c r="DU59" i="11"/>
  <c r="DV59" i="11"/>
  <c r="DW59" i="11"/>
  <c r="DX59" i="11"/>
  <c r="DS60" i="11"/>
  <c r="DT60" i="11"/>
  <c r="DU60" i="11"/>
  <c r="DV60" i="11"/>
  <c r="DW60" i="11"/>
  <c r="DX60" i="11"/>
  <c r="DS61" i="11"/>
  <c r="DT61" i="11"/>
  <c r="DU61" i="11"/>
  <c r="DV61" i="11"/>
  <c r="DW61" i="11"/>
  <c r="DX61" i="11"/>
  <c r="DS62" i="11"/>
  <c r="DT62" i="11"/>
  <c r="DU62" i="11"/>
  <c r="DV62" i="11"/>
  <c r="DW62" i="11"/>
  <c r="DX62" i="11"/>
  <c r="DS63" i="11"/>
  <c r="DT63" i="11"/>
  <c r="DU63" i="11"/>
  <c r="DV63" i="11"/>
  <c r="DW63" i="11"/>
  <c r="DX63" i="11"/>
  <c r="DS64" i="11"/>
  <c r="DT64" i="11"/>
  <c r="DU64" i="11"/>
  <c r="DV64" i="11"/>
  <c r="DW64" i="11"/>
  <c r="DX64" i="11"/>
  <c r="DS65" i="11"/>
  <c r="DT65" i="11"/>
  <c r="DU65" i="11"/>
  <c r="DV65" i="11"/>
  <c r="DW65" i="11"/>
  <c r="DX65" i="11"/>
  <c r="DS66" i="11"/>
  <c r="DT66" i="11"/>
  <c r="DU66" i="11"/>
  <c r="DV66" i="11"/>
  <c r="DW66" i="11"/>
  <c r="DX66" i="11"/>
  <c r="DS67" i="11"/>
  <c r="DT67" i="11"/>
  <c r="DU67" i="11"/>
  <c r="DV67" i="11"/>
  <c r="DW67" i="11"/>
  <c r="DX67" i="11"/>
  <c r="DS68" i="11"/>
  <c r="DT68" i="11"/>
  <c r="DU68" i="11"/>
  <c r="DV68" i="11"/>
  <c r="DW68" i="11"/>
  <c r="DX68" i="11"/>
  <c r="DS69" i="11"/>
  <c r="DT69" i="11"/>
  <c r="DU69" i="11"/>
  <c r="DV69" i="11"/>
  <c r="DW69" i="11"/>
  <c r="DX69" i="11"/>
  <c r="DS70" i="11"/>
  <c r="DT70" i="11"/>
  <c r="DU70" i="11"/>
  <c r="DV70" i="11"/>
  <c r="DW70" i="11"/>
  <c r="DX70" i="11"/>
  <c r="DS71" i="11"/>
  <c r="DT71" i="11"/>
  <c r="DU71" i="11"/>
  <c r="DV71" i="11"/>
  <c r="DW71" i="11"/>
  <c r="DX71" i="11"/>
  <c r="DX58" i="11"/>
  <c r="DW58" i="11"/>
  <c r="DV58" i="11"/>
  <c r="DU58" i="11"/>
  <c r="DT58" i="11"/>
  <c r="DS58" i="11"/>
  <c r="DL59" i="11"/>
  <c r="DM59" i="11"/>
  <c r="DN59" i="11"/>
  <c r="DO59" i="11"/>
  <c r="DP59" i="11"/>
  <c r="DQ59" i="11"/>
  <c r="DL60" i="11"/>
  <c r="DM60" i="11"/>
  <c r="DN60" i="11"/>
  <c r="DO60" i="11"/>
  <c r="DP60" i="11"/>
  <c r="DQ60" i="11"/>
  <c r="DL61" i="11"/>
  <c r="DM61" i="11"/>
  <c r="DN61" i="11"/>
  <c r="DO61" i="11"/>
  <c r="DP61" i="11"/>
  <c r="DQ61" i="11"/>
  <c r="DL62" i="11"/>
  <c r="DM62" i="11"/>
  <c r="DN62" i="11"/>
  <c r="DO62" i="11"/>
  <c r="DP62" i="11"/>
  <c r="DQ62" i="11"/>
  <c r="DL63" i="11"/>
  <c r="DM63" i="11"/>
  <c r="DN63" i="11"/>
  <c r="DO63" i="11"/>
  <c r="DP63" i="11"/>
  <c r="DQ63" i="11"/>
  <c r="DL64" i="11"/>
  <c r="DM64" i="11"/>
  <c r="DN64" i="11"/>
  <c r="DO64" i="11"/>
  <c r="DP64" i="11"/>
  <c r="DQ64" i="11"/>
  <c r="DL65" i="11"/>
  <c r="DM65" i="11"/>
  <c r="DN65" i="11"/>
  <c r="DO65" i="11"/>
  <c r="DP65" i="11"/>
  <c r="DQ65" i="11"/>
  <c r="DL66" i="11"/>
  <c r="DM66" i="11"/>
  <c r="DN66" i="11"/>
  <c r="DO66" i="11"/>
  <c r="DP66" i="11"/>
  <c r="DQ66" i="11"/>
  <c r="DL67" i="11"/>
  <c r="DM67" i="11"/>
  <c r="DN67" i="11"/>
  <c r="DO67" i="11"/>
  <c r="DP67" i="11"/>
  <c r="DQ67" i="11"/>
  <c r="DL68" i="11"/>
  <c r="DM68" i="11"/>
  <c r="DN68" i="11"/>
  <c r="DO68" i="11"/>
  <c r="DP68" i="11"/>
  <c r="DQ68" i="11"/>
  <c r="DL69" i="11"/>
  <c r="DM69" i="11"/>
  <c r="DN69" i="11"/>
  <c r="DO69" i="11"/>
  <c r="DP69" i="11"/>
  <c r="DQ69" i="11"/>
  <c r="DL70" i="11"/>
  <c r="DM70" i="11"/>
  <c r="DN70" i="11"/>
  <c r="DO70" i="11"/>
  <c r="DP70" i="11"/>
  <c r="DQ70" i="11"/>
  <c r="DL71" i="11"/>
  <c r="DM71" i="11"/>
  <c r="DN71" i="11"/>
  <c r="DO71" i="11"/>
  <c r="DP71" i="11"/>
  <c r="DQ71" i="11"/>
  <c r="DQ58" i="11"/>
  <c r="DP58" i="11"/>
  <c r="DO58" i="11"/>
  <c r="DN58" i="11"/>
  <c r="DM58" i="11"/>
  <c r="DL58" i="11"/>
  <c r="DE59" i="11"/>
  <c r="DF59" i="11"/>
  <c r="DG59" i="11"/>
  <c r="DH59" i="11"/>
  <c r="DI59" i="11"/>
  <c r="DJ59" i="11"/>
  <c r="DE60" i="11"/>
  <c r="DF60" i="11"/>
  <c r="DG60" i="11"/>
  <c r="DH60" i="11"/>
  <c r="DI60" i="11"/>
  <c r="DJ60" i="11"/>
  <c r="DE61" i="11"/>
  <c r="DF61" i="11"/>
  <c r="DG61" i="11"/>
  <c r="DH61" i="11"/>
  <c r="DI61" i="11"/>
  <c r="DJ61" i="11"/>
  <c r="DE62" i="11"/>
  <c r="DF62" i="11"/>
  <c r="DG62" i="11"/>
  <c r="DH62" i="11"/>
  <c r="DI62" i="11"/>
  <c r="DJ62" i="11"/>
  <c r="DE63" i="11"/>
  <c r="DF63" i="11"/>
  <c r="DG63" i="11"/>
  <c r="DH63" i="11"/>
  <c r="DI63" i="11"/>
  <c r="DJ63" i="11"/>
  <c r="DE64" i="11"/>
  <c r="DF64" i="11"/>
  <c r="DG64" i="11"/>
  <c r="DH64" i="11"/>
  <c r="DI64" i="11"/>
  <c r="DJ64" i="11"/>
  <c r="DE65" i="11"/>
  <c r="DF65" i="11"/>
  <c r="DG65" i="11"/>
  <c r="DH65" i="11"/>
  <c r="DI65" i="11"/>
  <c r="DJ65" i="11"/>
  <c r="DE66" i="11"/>
  <c r="DF66" i="11"/>
  <c r="DG66" i="11"/>
  <c r="DH66" i="11"/>
  <c r="DI66" i="11"/>
  <c r="DJ66" i="11"/>
  <c r="DE67" i="11"/>
  <c r="DF67" i="11"/>
  <c r="DG67" i="11"/>
  <c r="DH67" i="11"/>
  <c r="DI67" i="11"/>
  <c r="DJ67" i="11"/>
  <c r="DE68" i="11"/>
  <c r="DF68" i="11"/>
  <c r="DG68" i="11"/>
  <c r="DH68" i="11"/>
  <c r="DI68" i="11"/>
  <c r="DJ68" i="11"/>
  <c r="DE69" i="11"/>
  <c r="DF69" i="11"/>
  <c r="DG69" i="11"/>
  <c r="DH69" i="11"/>
  <c r="DI69" i="11"/>
  <c r="DJ69" i="11"/>
  <c r="DE70" i="11"/>
  <c r="DF70" i="11"/>
  <c r="DG70" i="11"/>
  <c r="DH70" i="11"/>
  <c r="DI70" i="11"/>
  <c r="DJ70" i="11"/>
  <c r="DE71" i="11"/>
  <c r="DF71" i="11"/>
  <c r="DG71" i="11"/>
  <c r="DH71" i="11"/>
  <c r="DI71" i="11"/>
  <c r="DJ71" i="11"/>
  <c r="DJ58" i="11"/>
  <c r="DI58" i="11"/>
  <c r="DH58" i="11"/>
  <c r="DG58" i="11"/>
  <c r="DF58" i="11"/>
  <c r="DE58" i="11"/>
  <c r="CQ59" i="11"/>
  <c r="CR59" i="11"/>
  <c r="CS59" i="11"/>
  <c r="CT59" i="11"/>
  <c r="CU59" i="11"/>
  <c r="CV59" i="11"/>
  <c r="CQ60" i="11"/>
  <c r="CR60" i="11"/>
  <c r="CS60" i="11"/>
  <c r="CT60" i="11"/>
  <c r="CU60" i="11"/>
  <c r="CV60" i="11"/>
  <c r="CQ61" i="11"/>
  <c r="CR61" i="11"/>
  <c r="CS61" i="11"/>
  <c r="CT61" i="11"/>
  <c r="CU61" i="11"/>
  <c r="CV61" i="11"/>
  <c r="CQ62" i="11"/>
  <c r="CR62" i="11"/>
  <c r="CS62" i="11"/>
  <c r="CT62" i="11"/>
  <c r="CU62" i="11"/>
  <c r="CV62" i="11"/>
  <c r="CQ63" i="11"/>
  <c r="CR63" i="11"/>
  <c r="CS63" i="11"/>
  <c r="CT63" i="11"/>
  <c r="CU63" i="11"/>
  <c r="CV63" i="11"/>
  <c r="CQ64" i="11"/>
  <c r="CR64" i="11"/>
  <c r="CS64" i="11"/>
  <c r="CT64" i="11"/>
  <c r="CU64" i="11"/>
  <c r="CV64" i="11"/>
  <c r="CQ65" i="11"/>
  <c r="CR65" i="11"/>
  <c r="CS65" i="11"/>
  <c r="CT65" i="11"/>
  <c r="CU65" i="11"/>
  <c r="CV65" i="11"/>
  <c r="CQ66" i="11"/>
  <c r="CR66" i="11"/>
  <c r="CS66" i="11"/>
  <c r="CT66" i="11"/>
  <c r="CU66" i="11"/>
  <c r="CV66" i="11"/>
  <c r="CQ67" i="11"/>
  <c r="CR67" i="11"/>
  <c r="CS67" i="11"/>
  <c r="CT67" i="11"/>
  <c r="CU67" i="11"/>
  <c r="CV67" i="11"/>
  <c r="CQ68" i="11"/>
  <c r="CR68" i="11"/>
  <c r="CS68" i="11"/>
  <c r="CT68" i="11"/>
  <c r="CU68" i="11"/>
  <c r="CV68" i="11"/>
  <c r="CQ69" i="11"/>
  <c r="CR69" i="11"/>
  <c r="CS69" i="11"/>
  <c r="CT69" i="11"/>
  <c r="CU69" i="11"/>
  <c r="CV69" i="11"/>
  <c r="CQ70" i="11"/>
  <c r="CR70" i="11"/>
  <c r="CS70" i="11"/>
  <c r="CT70" i="11"/>
  <c r="CU70" i="11"/>
  <c r="CV70" i="11"/>
  <c r="CQ71" i="11"/>
  <c r="CR71" i="11"/>
  <c r="CS71" i="11"/>
  <c r="CT71" i="11"/>
  <c r="CU71" i="11"/>
  <c r="CV71" i="11"/>
  <c r="CV58" i="11"/>
  <c r="CU58" i="11"/>
  <c r="CT58" i="11"/>
  <c r="CS58" i="11"/>
  <c r="CR58" i="11"/>
  <c r="CQ58" i="11"/>
  <c r="CJ59" i="11"/>
  <c r="CK59" i="11"/>
  <c r="CL59" i="11"/>
  <c r="CM59" i="11"/>
  <c r="CN59" i="11"/>
  <c r="CO59" i="11"/>
  <c r="CJ60" i="11"/>
  <c r="CK60" i="11"/>
  <c r="CL60" i="11"/>
  <c r="CM60" i="11"/>
  <c r="CN60" i="11"/>
  <c r="CO60" i="11"/>
  <c r="CJ61" i="11"/>
  <c r="CK61" i="11"/>
  <c r="CL61" i="11"/>
  <c r="CM61" i="11"/>
  <c r="CN61" i="11"/>
  <c r="CO61" i="11"/>
  <c r="CJ62" i="11"/>
  <c r="CK62" i="11"/>
  <c r="CL62" i="11"/>
  <c r="CM62" i="11"/>
  <c r="CN62" i="11"/>
  <c r="CO62" i="11"/>
  <c r="CJ63" i="11"/>
  <c r="CK63" i="11"/>
  <c r="CL63" i="11"/>
  <c r="CM63" i="11"/>
  <c r="CN63" i="11"/>
  <c r="CO63" i="11"/>
  <c r="CJ64" i="11"/>
  <c r="CK64" i="11"/>
  <c r="CL64" i="11"/>
  <c r="CM64" i="11"/>
  <c r="CN64" i="11"/>
  <c r="CO64" i="11"/>
  <c r="CJ65" i="11"/>
  <c r="CK65" i="11"/>
  <c r="CL65" i="11"/>
  <c r="CM65" i="11"/>
  <c r="CN65" i="11"/>
  <c r="CO65" i="11"/>
  <c r="CJ66" i="11"/>
  <c r="CK66" i="11"/>
  <c r="CL66" i="11"/>
  <c r="CM66" i="11"/>
  <c r="CN66" i="11"/>
  <c r="CO66" i="11"/>
  <c r="CJ67" i="11"/>
  <c r="CK67" i="11"/>
  <c r="CL67" i="11"/>
  <c r="CM67" i="11"/>
  <c r="CN67" i="11"/>
  <c r="CO67" i="11"/>
  <c r="CJ68" i="11"/>
  <c r="CK68" i="11"/>
  <c r="CL68" i="11"/>
  <c r="CM68" i="11"/>
  <c r="CN68" i="11"/>
  <c r="CO68" i="11"/>
  <c r="CJ69" i="11"/>
  <c r="CK69" i="11"/>
  <c r="CL69" i="11"/>
  <c r="CM69" i="11"/>
  <c r="CN69" i="11"/>
  <c r="CO69" i="11"/>
  <c r="CJ70" i="11"/>
  <c r="CK70" i="11"/>
  <c r="CL70" i="11"/>
  <c r="CM70" i="11"/>
  <c r="CN70" i="11"/>
  <c r="CO70" i="11"/>
  <c r="CJ71" i="11"/>
  <c r="CK71" i="11"/>
  <c r="CL71" i="11"/>
  <c r="CM71" i="11"/>
  <c r="CN71" i="11"/>
  <c r="CO71" i="11"/>
  <c r="CO58" i="11"/>
  <c r="CN58" i="11"/>
  <c r="CM58" i="11"/>
  <c r="CL58" i="11"/>
  <c r="CK58" i="11"/>
  <c r="CJ58" i="11"/>
  <c r="CC59" i="11"/>
  <c r="CD59" i="11"/>
  <c r="CE59" i="11"/>
  <c r="CF59" i="11"/>
  <c r="CG59" i="11"/>
  <c r="CH59" i="11"/>
  <c r="CC60" i="11"/>
  <c r="CD60" i="11"/>
  <c r="CE60" i="11"/>
  <c r="CF60" i="11"/>
  <c r="CG60" i="11"/>
  <c r="CH60" i="11"/>
  <c r="CC61" i="11"/>
  <c r="CD61" i="11"/>
  <c r="CE61" i="11"/>
  <c r="CF61" i="11"/>
  <c r="CG61" i="11"/>
  <c r="CH61" i="11"/>
  <c r="CC62" i="11"/>
  <c r="CD62" i="11"/>
  <c r="CE62" i="11"/>
  <c r="CF62" i="11"/>
  <c r="CG62" i="11"/>
  <c r="CH62" i="11"/>
  <c r="CC63" i="11"/>
  <c r="CD63" i="11"/>
  <c r="CE63" i="11"/>
  <c r="CF63" i="11"/>
  <c r="CG63" i="11"/>
  <c r="CH63" i="11"/>
  <c r="CC64" i="11"/>
  <c r="CD64" i="11"/>
  <c r="CE64" i="11"/>
  <c r="CF64" i="11"/>
  <c r="CG64" i="11"/>
  <c r="CH64" i="11"/>
  <c r="CC65" i="11"/>
  <c r="CD65" i="11"/>
  <c r="CE65" i="11"/>
  <c r="CF65" i="11"/>
  <c r="CG65" i="11"/>
  <c r="CH65" i="11"/>
  <c r="CC66" i="11"/>
  <c r="CD66" i="11"/>
  <c r="CE66" i="11"/>
  <c r="CF66" i="11"/>
  <c r="CG66" i="11"/>
  <c r="CH66" i="11"/>
  <c r="CC67" i="11"/>
  <c r="CD67" i="11"/>
  <c r="CE67" i="11"/>
  <c r="CF67" i="11"/>
  <c r="CG67" i="11"/>
  <c r="CH67" i="11"/>
  <c r="CC68" i="11"/>
  <c r="CD68" i="11"/>
  <c r="CE68" i="11"/>
  <c r="CF68" i="11"/>
  <c r="CG68" i="11"/>
  <c r="CH68" i="11"/>
  <c r="CC69" i="11"/>
  <c r="CD69" i="11"/>
  <c r="CE69" i="11"/>
  <c r="CF69" i="11"/>
  <c r="CG69" i="11"/>
  <c r="CH69" i="11"/>
  <c r="CC70" i="11"/>
  <c r="CD70" i="11"/>
  <c r="CE70" i="11"/>
  <c r="CF70" i="11"/>
  <c r="CG70" i="11"/>
  <c r="CH70" i="11"/>
  <c r="CC71" i="11"/>
  <c r="CD71" i="11"/>
  <c r="CE71" i="11"/>
  <c r="CF71" i="11"/>
  <c r="CG71" i="11"/>
  <c r="CH71" i="11"/>
  <c r="CH58" i="11"/>
  <c r="CG58" i="11"/>
  <c r="CF58" i="11"/>
  <c r="CE58" i="11"/>
  <c r="CD58" i="11"/>
  <c r="CC58" i="11"/>
  <c r="BV59" i="11"/>
  <c r="BW59" i="11"/>
  <c r="BX59" i="11"/>
  <c r="BY59" i="11"/>
  <c r="BZ59" i="11"/>
  <c r="CA59" i="11"/>
  <c r="BV60" i="11"/>
  <c r="BW60" i="11"/>
  <c r="BX60" i="11"/>
  <c r="BY60" i="11"/>
  <c r="BZ60" i="11"/>
  <c r="CA60" i="11"/>
  <c r="BV61" i="11"/>
  <c r="BW61" i="11"/>
  <c r="BX61" i="11"/>
  <c r="BY61" i="11"/>
  <c r="BZ61" i="11"/>
  <c r="CA61" i="11"/>
  <c r="BV62" i="11"/>
  <c r="BW62" i="11"/>
  <c r="BX62" i="11"/>
  <c r="BY62" i="11"/>
  <c r="BZ62" i="11"/>
  <c r="CA62" i="11"/>
  <c r="BV63" i="11"/>
  <c r="BW63" i="11"/>
  <c r="BX63" i="11"/>
  <c r="BY63" i="11"/>
  <c r="BZ63" i="11"/>
  <c r="CA63" i="11"/>
  <c r="BV64" i="11"/>
  <c r="BW64" i="11"/>
  <c r="BX64" i="11"/>
  <c r="BY64" i="11"/>
  <c r="BZ64" i="11"/>
  <c r="CA64" i="11"/>
  <c r="BV65" i="11"/>
  <c r="BW65" i="11"/>
  <c r="BX65" i="11"/>
  <c r="BY65" i="11"/>
  <c r="BZ65" i="11"/>
  <c r="CA65" i="11"/>
  <c r="BV66" i="11"/>
  <c r="BW66" i="11"/>
  <c r="BX66" i="11"/>
  <c r="BY66" i="11"/>
  <c r="BZ66" i="11"/>
  <c r="CA66" i="11"/>
  <c r="BV67" i="11"/>
  <c r="BW67" i="11"/>
  <c r="BX67" i="11"/>
  <c r="BY67" i="11"/>
  <c r="BZ67" i="11"/>
  <c r="CA67" i="11"/>
  <c r="BV68" i="11"/>
  <c r="BW68" i="11"/>
  <c r="BX68" i="11"/>
  <c r="BY68" i="11"/>
  <c r="BZ68" i="11"/>
  <c r="CA68" i="11"/>
  <c r="BV69" i="11"/>
  <c r="BW69" i="11"/>
  <c r="BX69" i="11"/>
  <c r="BY69" i="11"/>
  <c r="BZ69" i="11"/>
  <c r="CA69" i="11"/>
  <c r="BV70" i="11"/>
  <c r="BW70" i="11"/>
  <c r="BX70" i="11"/>
  <c r="BY70" i="11"/>
  <c r="BZ70" i="11"/>
  <c r="CA70" i="11"/>
  <c r="BV71" i="11"/>
  <c r="BW71" i="11"/>
  <c r="BX71" i="11"/>
  <c r="BY71" i="11"/>
  <c r="BZ71" i="11"/>
  <c r="CA71" i="11"/>
  <c r="CA58" i="11"/>
  <c r="BZ58" i="11"/>
  <c r="BY58" i="11"/>
  <c r="BX58" i="11"/>
  <c r="BW58" i="11"/>
  <c r="BV58" i="11"/>
  <c r="BO59" i="11"/>
  <c r="BP59" i="11"/>
  <c r="BQ59" i="11"/>
  <c r="BR59" i="11"/>
  <c r="BS59" i="11"/>
  <c r="BT59" i="11"/>
  <c r="BO60" i="11"/>
  <c r="BP60" i="11"/>
  <c r="BQ60" i="11"/>
  <c r="BR60" i="11"/>
  <c r="BS60" i="11"/>
  <c r="BT60" i="11"/>
  <c r="BO61" i="11"/>
  <c r="BP61" i="11"/>
  <c r="BQ61" i="11"/>
  <c r="BR61" i="11"/>
  <c r="BS61" i="11"/>
  <c r="BT61" i="11"/>
  <c r="BO62" i="11"/>
  <c r="BP62" i="11"/>
  <c r="BQ62" i="11"/>
  <c r="BR62" i="11"/>
  <c r="BS62" i="11"/>
  <c r="BT62" i="11"/>
  <c r="BO63" i="11"/>
  <c r="BP63" i="11"/>
  <c r="BQ63" i="11"/>
  <c r="BR63" i="11"/>
  <c r="BS63" i="11"/>
  <c r="BT63" i="11"/>
  <c r="BO64" i="11"/>
  <c r="BP64" i="11"/>
  <c r="BQ64" i="11"/>
  <c r="BR64" i="11"/>
  <c r="BS64" i="11"/>
  <c r="BT64" i="11"/>
  <c r="BO65" i="11"/>
  <c r="BP65" i="11"/>
  <c r="BQ65" i="11"/>
  <c r="BR65" i="11"/>
  <c r="BS65" i="11"/>
  <c r="BT65" i="11"/>
  <c r="BO66" i="11"/>
  <c r="BP66" i="11"/>
  <c r="BQ66" i="11"/>
  <c r="BR66" i="11"/>
  <c r="BS66" i="11"/>
  <c r="BT66" i="11"/>
  <c r="BO67" i="11"/>
  <c r="BP67" i="11"/>
  <c r="BQ67" i="11"/>
  <c r="BR67" i="11"/>
  <c r="BS67" i="11"/>
  <c r="BT67" i="11"/>
  <c r="BO68" i="11"/>
  <c r="BP68" i="11"/>
  <c r="BQ68" i="11"/>
  <c r="BR68" i="11"/>
  <c r="BS68" i="11"/>
  <c r="BT68" i="11"/>
  <c r="BO69" i="11"/>
  <c r="BP69" i="11"/>
  <c r="BQ69" i="11"/>
  <c r="BR69" i="11"/>
  <c r="BS69" i="11"/>
  <c r="BT69" i="11"/>
  <c r="BO70" i="11"/>
  <c r="BP70" i="11"/>
  <c r="BQ70" i="11"/>
  <c r="BR70" i="11"/>
  <c r="BS70" i="11"/>
  <c r="BT70" i="11"/>
  <c r="BO71" i="11"/>
  <c r="BP71" i="11"/>
  <c r="BQ71" i="11"/>
  <c r="BR71" i="11"/>
  <c r="BS71" i="11"/>
  <c r="BT71" i="11"/>
  <c r="BT58" i="11"/>
  <c r="BS58" i="11"/>
  <c r="BR58" i="11"/>
  <c r="BQ58" i="11"/>
  <c r="BP58" i="11"/>
  <c r="BO58" i="11"/>
  <c r="BH59" i="11"/>
  <c r="BI59" i="11"/>
  <c r="BJ59" i="11"/>
  <c r="BK59" i="11"/>
  <c r="BL59" i="11"/>
  <c r="BM59" i="11"/>
  <c r="BH60" i="11"/>
  <c r="BI60" i="11"/>
  <c r="BJ60" i="11"/>
  <c r="BK60" i="11"/>
  <c r="BL60" i="11"/>
  <c r="BM60" i="11"/>
  <c r="BH61" i="11"/>
  <c r="BI61" i="11"/>
  <c r="BJ61" i="11"/>
  <c r="BK61" i="11"/>
  <c r="BL61" i="11"/>
  <c r="BM61" i="11"/>
  <c r="BH62" i="11"/>
  <c r="BI62" i="11"/>
  <c r="BJ62" i="11"/>
  <c r="BK62" i="11"/>
  <c r="BL62" i="11"/>
  <c r="BM62" i="11"/>
  <c r="BH63" i="11"/>
  <c r="BI63" i="11"/>
  <c r="BJ63" i="11"/>
  <c r="BK63" i="11"/>
  <c r="BL63" i="11"/>
  <c r="BM63" i="11"/>
  <c r="BH64" i="11"/>
  <c r="BI64" i="11"/>
  <c r="BJ64" i="11"/>
  <c r="BK64" i="11"/>
  <c r="BL64" i="11"/>
  <c r="BM64" i="11"/>
  <c r="BH65" i="11"/>
  <c r="BI65" i="11"/>
  <c r="BJ65" i="11"/>
  <c r="BK65" i="11"/>
  <c r="BL65" i="11"/>
  <c r="BM65" i="11"/>
  <c r="BH66" i="11"/>
  <c r="BI66" i="11"/>
  <c r="BJ66" i="11"/>
  <c r="BK66" i="11"/>
  <c r="BL66" i="11"/>
  <c r="BM66" i="11"/>
  <c r="BH67" i="11"/>
  <c r="BI67" i="11"/>
  <c r="BJ67" i="11"/>
  <c r="BK67" i="11"/>
  <c r="BL67" i="11"/>
  <c r="BM67" i="11"/>
  <c r="BH68" i="11"/>
  <c r="BI68" i="11"/>
  <c r="BJ68" i="11"/>
  <c r="BK68" i="11"/>
  <c r="BL68" i="11"/>
  <c r="BM68" i="11"/>
  <c r="BH69" i="11"/>
  <c r="BI69" i="11"/>
  <c r="BJ69" i="11"/>
  <c r="BK69" i="11"/>
  <c r="BL69" i="11"/>
  <c r="BM69" i="11"/>
  <c r="BH70" i="11"/>
  <c r="BI70" i="11"/>
  <c r="BJ70" i="11"/>
  <c r="BK70" i="11"/>
  <c r="BL70" i="11"/>
  <c r="BM70" i="11"/>
  <c r="BH71" i="11"/>
  <c r="BI71" i="11"/>
  <c r="BJ71" i="11"/>
  <c r="BK71" i="11"/>
  <c r="BL71" i="11"/>
  <c r="BM71" i="11"/>
  <c r="BM58" i="11"/>
  <c r="BL58" i="11"/>
  <c r="BK58" i="11"/>
  <c r="BJ58" i="11"/>
  <c r="BI58" i="11"/>
  <c r="BH58" i="11"/>
  <c r="BA59" i="11"/>
  <c r="BB59" i="11"/>
  <c r="BC59" i="11"/>
  <c r="BD59" i="11"/>
  <c r="BE59" i="11"/>
  <c r="BF59" i="11"/>
  <c r="BA60" i="11"/>
  <c r="BB60" i="11"/>
  <c r="BC60" i="11"/>
  <c r="BD60" i="11"/>
  <c r="BE60" i="11"/>
  <c r="BF60" i="11"/>
  <c r="BA61" i="11"/>
  <c r="BB61" i="11"/>
  <c r="BC61" i="11"/>
  <c r="BD61" i="11"/>
  <c r="BE61" i="11"/>
  <c r="BF61" i="11"/>
  <c r="BA62" i="11"/>
  <c r="BB62" i="11"/>
  <c r="BC62" i="11"/>
  <c r="BD62" i="11"/>
  <c r="BE62" i="11"/>
  <c r="BF62" i="11"/>
  <c r="BA63" i="11"/>
  <c r="BB63" i="11"/>
  <c r="BC63" i="11"/>
  <c r="BD63" i="11"/>
  <c r="BE63" i="11"/>
  <c r="BF63" i="11"/>
  <c r="BA64" i="11"/>
  <c r="BB64" i="11"/>
  <c r="BC64" i="11"/>
  <c r="BD64" i="11"/>
  <c r="BE64" i="11"/>
  <c r="BF64" i="11"/>
  <c r="BA65" i="11"/>
  <c r="BB65" i="11"/>
  <c r="BC65" i="11"/>
  <c r="BD65" i="11"/>
  <c r="BE65" i="11"/>
  <c r="BF65" i="11"/>
  <c r="BA66" i="11"/>
  <c r="BB66" i="11"/>
  <c r="BC66" i="11"/>
  <c r="BD66" i="11"/>
  <c r="BE66" i="11"/>
  <c r="BF66" i="11"/>
  <c r="BA67" i="11"/>
  <c r="BB67" i="11"/>
  <c r="BC67" i="11"/>
  <c r="BD67" i="11"/>
  <c r="BE67" i="11"/>
  <c r="BF67" i="11"/>
  <c r="BA68" i="11"/>
  <c r="BB68" i="11"/>
  <c r="BC68" i="11"/>
  <c r="BD68" i="11"/>
  <c r="BE68" i="11"/>
  <c r="BF68" i="11"/>
  <c r="BA69" i="11"/>
  <c r="BB69" i="11"/>
  <c r="BC69" i="11"/>
  <c r="BD69" i="11"/>
  <c r="BE69" i="11"/>
  <c r="BF69" i="11"/>
  <c r="BA70" i="11"/>
  <c r="BB70" i="11"/>
  <c r="BC70" i="11"/>
  <c r="BD70" i="11"/>
  <c r="BE70" i="11"/>
  <c r="BF70" i="11"/>
  <c r="BA71" i="11"/>
  <c r="BB71" i="11"/>
  <c r="BC71" i="11"/>
  <c r="BD71" i="11"/>
  <c r="BE71" i="11"/>
  <c r="BF71" i="11"/>
  <c r="BF58" i="11"/>
  <c r="BE58" i="11"/>
  <c r="BD58" i="11"/>
  <c r="BC58" i="11"/>
  <c r="BB58" i="11"/>
  <c r="BA58" i="11"/>
  <c r="AT59" i="11"/>
  <c r="AU59" i="11"/>
  <c r="AV59" i="11"/>
  <c r="AW59" i="11"/>
  <c r="AX59" i="11"/>
  <c r="AY59" i="11"/>
  <c r="AT60" i="11"/>
  <c r="AU60" i="11"/>
  <c r="AV60" i="11"/>
  <c r="AW60" i="11"/>
  <c r="AX60" i="11"/>
  <c r="AY60" i="11"/>
  <c r="AT61" i="11"/>
  <c r="AU61" i="11"/>
  <c r="AV61" i="11"/>
  <c r="AW61" i="11"/>
  <c r="AX61" i="11"/>
  <c r="AY61" i="11"/>
  <c r="AT62" i="11"/>
  <c r="AU62" i="11"/>
  <c r="AV62" i="11"/>
  <c r="AW62" i="11"/>
  <c r="AX62" i="11"/>
  <c r="AY62" i="11"/>
  <c r="AT63" i="11"/>
  <c r="AU63" i="11"/>
  <c r="AV63" i="11"/>
  <c r="AW63" i="11"/>
  <c r="AX63" i="11"/>
  <c r="AY63" i="11"/>
  <c r="AT64" i="11"/>
  <c r="AU64" i="11"/>
  <c r="AV64" i="11"/>
  <c r="AW64" i="11"/>
  <c r="AX64" i="11"/>
  <c r="AY64" i="11"/>
  <c r="AT65" i="11"/>
  <c r="AU65" i="11"/>
  <c r="AV65" i="11"/>
  <c r="AW65" i="11"/>
  <c r="AX65" i="11"/>
  <c r="AY65" i="11"/>
  <c r="AT66" i="11"/>
  <c r="AU66" i="11"/>
  <c r="AV66" i="11"/>
  <c r="AW66" i="11"/>
  <c r="AX66" i="11"/>
  <c r="AY66" i="11"/>
  <c r="AT67" i="11"/>
  <c r="AU67" i="11"/>
  <c r="AV67" i="11"/>
  <c r="AW67" i="11"/>
  <c r="AX67" i="11"/>
  <c r="AY67" i="11"/>
  <c r="AT68" i="11"/>
  <c r="AU68" i="11"/>
  <c r="AV68" i="11"/>
  <c r="AW68" i="11"/>
  <c r="AX68" i="11"/>
  <c r="AY68" i="11"/>
  <c r="AT69" i="11"/>
  <c r="AU69" i="11"/>
  <c r="AV69" i="11"/>
  <c r="AW69" i="11"/>
  <c r="AX69" i="11"/>
  <c r="AY69" i="11"/>
  <c r="AT70" i="11"/>
  <c r="AU70" i="11"/>
  <c r="AV70" i="11"/>
  <c r="AW70" i="11"/>
  <c r="AX70" i="11"/>
  <c r="AY70" i="11"/>
  <c r="AT71" i="11"/>
  <c r="AU71" i="11"/>
  <c r="AV71" i="11"/>
  <c r="AW71" i="11"/>
  <c r="AX71" i="11"/>
  <c r="AY71" i="11"/>
  <c r="AY58" i="11"/>
  <c r="AX58" i="11"/>
  <c r="AW58" i="11"/>
  <c r="AV58" i="11"/>
  <c r="AU58" i="11"/>
  <c r="AT58" i="11"/>
  <c r="AM59" i="11"/>
  <c r="AN59" i="11"/>
  <c r="AO59" i="11"/>
  <c r="AP59" i="11"/>
  <c r="AQ59" i="11"/>
  <c r="AR59" i="11"/>
  <c r="AM60" i="11"/>
  <c r="AN60" i="11"/>
  <c r="AO60" i="11"/>
  <c r="AP60" i="11"/>
  <c r="AQ60" i="11"/>
  <c r="AR60" i="11"/>
  <c r="AM61" i="11"/>
  <c r="AN61" i="11"/>
  <c r="AO61" i="11"/>
  <c r="AP61" i="11"/>
  <c r="AQ61" i="11"/>
  <c r="AR61" i="11"/>
  <c r="AM62" i="11"/>
  <c r="AN62" i="11"/>
  <c r="AO62" i="11"/>
  <c r="AP62" i="11"/>
  <c r="AQ62" i="11"/>
  <c r="AR62" i="11"/>
  <c r="AM63" i="11"/>
  <c r="AN63" i="11"/>
  <c r="AO63" i="11"/>
  <c r="AP63" i="11"/>
  <c r="AQ63" i="11"/>
  <c r="AR63" i="11"/>
  <c r="AM64" i="11"/>
  <c r="AN64" i="11"/>
  <c r="AO64" i="11"/>
  <c r="AP64" i="11"/>
  <c r="AQ64" i="11"/>
  <c r="AR64" i="11"/>
  <c r="AM65" i="11"/>
  <c r="AN65" i="11"/>
  <c r="AO65" i="11"/>
  <c r="AP65" i="11"/>
  <c r="AQ65" i="11"/>
  <c r="AR65" i="11"/>
  <c r="AM66" i="11"/>
  <c r="AN66" i="11"/>
  <c r="AO66" i="11"/>
  <c r="AP66" i="11"/>
  <c r="AQ66" i="11"/>
  <c r="AR66" i="11"/>
  <c r="AM67" i="11"/>
  <c r="AN67" i="11"/>
  <c r="AO67" i="11"/>
  <c r="AP67" i="11"/>
  <c r="AQ67" i="11"/>
  <c r="AR67" i="11"/>
  <c r="AM68" i="11"/>
  <c r="AN68" i="11"/>
  <c r="AO68" i="11"/>
  <c r="AP68" i="11"/>
  <c r="AQ68" i="11"/>
  <c r="AR68" i="11"/>
  <c r="AM69" i="11"/>
  <c r="AN69" i="11"/>
  <c r="AO69" i="11"/>
  <c r="AP69" i="11"/>
  <c r="AQ69" i="11"/>
  <c r="AR69" i="11"/>
  <c r="AM70" i="11"/>
  <c r="AN70" i="11"/>
  <c r="AO70" i="11"/>
  <c r="AP70" i="11"/>
  <c r="AQ70" i="11"/>
  <c r="AR70" i="11"/>
  <c r="AM71" i="11"/>
  <c r="AN71" i="11"/>
  <c r="AO71" i="11"/>
  <c r="AP71" i="11"/>
  <c r="AQ71" i="11"/>
  <c r="AR71" i="11"/>
  <c r="AR58" i="11"/>
  <c r="AQ58" i="11"/>
  <c r="AP58" i="11"/>
  <c r="AO58" i="11"/>
  <c r="AN58" i="11"/>
  <c r="AM58" i="11"/>
  <c r="Y59" i="11"/>
  <c r="Z59" i="11"/>
  <c r="AA59" i="11"/>
  <c r="AB59" i="11"/>
  <c r="AC59" i="11"/>
  <c r="AD59" i="11"/>
  <c r="Y60" i="11"/>
  <c r="Z60" i="11"/>
  <c r="AA60" i="11"/>
  <c r="AB60" i="11"/>
  <c r="AC60" i="11"/>
  <c r="AD60" i="11"/>
  <c r="Y61" i="11"/>
  <c r="Z61" i="11"/>
  <c r="AA61" i="11"/>
  <c r="AB61" i="11"/>
  <c r="AC61" i="11"/>
  <c r="AD61" i="11"/>
  <c r="Y62" i="11"/>
  <c r="Z62" i="11"/>
  <c r="AA62" i="11"/>
  <c r="AB62" i="11"/>
  <c r="AC62" i="11"/>
  <c r="AD62" i="11"/>
  <c r="Y63" i="11"/>
  <c r="Z63" i="11"/>
  <c r="AA63" i="11"/>
  <c r="AB63" i="11"/>
  <c r="AC63" i="11"/>
  <c r="AD63" i="11"/>
  <c r="Y64" i="11"/>
  <c r="Z64" i="11"/>
  <c r="AA64" i="11"/>
  <c r="AB64" i="11"/>
  <c r="AC64" i="11"/>
  <c r="AD64" i="11"/>
  <c r="Y65" i="11"/>
  <c r="Z65" i="11"/>
  <c r="AA65" i="11"/>
  <c r="AB65" i="11"/>
  <c r="AC65" i="11"/>
  <c r="AD65" i="11"/>
  <c r="Y66" i="11"/>
  <c r="Z66" i="11"/>
  <c r="AA66" i="11"/>
  <c r="AB66" i="11"/>
  <c r="AC66" i="11"/>
  <c r="AD66" i="11"/>
  <c r="Y67" i="11"/>
  <c r="Z67" i="11"/>
  <c r="AA67" i="11"/>
  <c r="AB67" i="11"/>
  <c r="AC67" i="11"/>
  <c r="AD67" i="11"/>
  <c r="Y68" i="11"/>
  <c r="Z68" i="11"/>
  <c r="AA68" i="11"/>
  <c r="AB68" i="11"/>
  <c r="AC68" i="11"/>
  <c r="AD68" i="11"/>
  <c r="Y69" i="11"/>
  <c r="Z69" i="11"/>
  <c r="AA69" i="11"/>
  <c r="AB69" i="11"/>
  <c r="AC69" i="11"/>
  <c r="AD69" i="11"/>
  <c r="Y70" i="11"/>
  <c r="Z70" i="11"/>
  <c r="AA70" i="11"/>
  <c r="AB70" i="11"/>
  <c r="AC70" i="11"/>
  <c r="AD70" i="11"/>
  <c r="Y71" i="11"/>
  <c r="Z71" i="11"/>
  <c r="AA71" i="11"/>
  <c r="AB71" i="11"/>
  <c r="AC71" i="11"/>
  <c r="AD71" i="11"/>
  <c r="AD58" i="11"/>
  <c r="AC58" i="11"/>
  <c r="AB58" i="11"/>
  <c r="AA58" i="11"/>
  <c r="Z58" i="11"/>
  <c r="Y58" i="11"/>
  <c r="CI56" i="11"/>
  <c r="CB56" i="11"/>
  <c r="BU56" i="11"/>
  <c r="BN56" i="11"/>
  <c r="BG56" i="11"/>
  <c r="AZ56" i="11"/>
  <c r="AS56" i="11"/>
  <c r="AL56" i="11"/>
  <c r="X56" i="11"/>
  <c r="H25" i="1" l="1"/>
  <c r="L21" i="1"/>
  <c r="L22" i="1"/>
  <c r="L23" i="1"/>
  <c r="L24" i="1"/>
  <c r="L25" i="1"/>
  <c r="L26" i="1"/>
  <c r="L27" i="1"/>
  <c r="L28" i="1"/>
  <c r="P21" i="1"/>
  <c r="P22" i="1"/>
  <c r="P23" i="1"/>
  <c r="P24" i="1"/>
  <c r="P25" i="1"/>
  <c r="H26" i="1"/>
  <c r="P26" i="1"/>
  <c r="H27" i="1"/>
  <c r="P27" i="1"/>
  <c r="H28" i="1"/>
  <c r="P28" i="1"/>
  <c r="H22" i="1"/>
  <c r="H23" i="1"/>
  <c r="H24" i="1"/>
  <c r="H21" i="1"/>
  <c r="D26" i="1"/>
  <c r="D27" i="1"/>
  <c r="D28" i="1"/>
  <c r="D23" i="1"/>
  <c r="D24" i="1"/>
  <c r="J6" i="12"/>
  <c r="J11" i="12"/>
  <c r="N11" i="12" s="1"/>
  <c r="F11" i="12"/>
  <c r="AI30" i="12" s="1"/>
  <c r="E11" i="12"/>
  <c r="C11" i="12"/>
  <c r="AH30" i="12" s="1"/>
  <c r="C6" i="12"/>
  <c r="E6" i="12"/>
  <c r="F6" i="12"/>
  <c r="AI26" i="12" s="1"/>
  <c r="FA39" i="9"/>
  <c r="FG56" i="9"/>
  <c r="FF56" i="9"/>
  <c r="FE56" i="9"/>
  <c r="FD56" i="9"/>
  <c r="FC56" i="9"/>
  <c r="FB56" i="9"/>
  <c r="FG55" i="9"/>
  <c r="FF55" i="9"/>
  <c r="FE55" i="9"/>
  <c r="FD55" i="9"/>
  <c r="FC55" i="9"/>
  <c r="FB55" i="9"/>
  <c r="FG54" i="9"/>
  <c r="FF54" i="9"/>
  <c r="FE54" i="9"/>
  <c r="FD54" i="9"/>
  <c r="FC54" i="9"/>
  <c r="FB54" i="9"/>
  <c r="FG53" i="9"/>
  <c r="FF53" i="9"/>
  <c r="FE53" i="9"/>
  <c r="FD53" i="9"/>
  <c r="FC53" i="9"/>
  <c r="FB53" i="9"/>
  <c r="FG52" i="9"/>
  <c r="FF52" i="9"/>
  <c r="FE52" i="9"/>
  <c r="FD52" i="9"/>
  <c r="FC52" i="9"/>
  <c r="FB52" i="9"/>
  <c r="FG51" i="9"/>
  <c r="FF51" i="9"/>
  <c r="FE51" i="9"/>
  <c r="FD51" i="9"/>
  <c r="FC51" i="9"/>
  <c r="FB51" i="9"/>
  <c r="FG50" i="9"/>
  <c r="FF50" i="9"/>
  <c r="FE50" i="9"/>
  <c r="FD50" i="9"/>
  <c r="FC50" i="9"/>
  <c r="FB50" i="9"/>
  <c r="FG49" i="9"/>
  <c r="FF49" i="9"/>
  <c r="FE49" i="9"/>
  <c r="FD49" i="9"/>
  <c r="FC49" i="9"/>
  <c r="FB49" i="9"/>
  <c r="FG48" i="9"/>
  <c r="FF48" i="9"/>
  <c r="FE48" i="9"/>
  <c r="FD48" i="9"/>
  <c r="FC48" i="9"/>
  <c r="FB48" i="9"/>
  <c r="FG47" i="9"/>
  <c r="FF47" i="9"/>
  <c r="FE47" i="9"/>
  <c r="FD47" i="9"/>
  <c r="FC47" i="9"/>
  <c r="FB47" i="9"/>
  <c r="FG46" i="9"/>
  <c r="FF46" i="9"/>
  <c r="FE46" i="9"/>
  <c r="FD46" i="9"/>
  <c r="FC46" i="9"/>
  <c r="FB46" i="9"/>
  <c r="FG45" i="9"/>
  <c r="FF45" i="9"/>
  <c r="FE45" i="9"/>
  <c r="FD45" i="9"/>
  <c r="FC45" i="9"/>
  <c r="FB45" i="9"/>
  <c r="FG44" i="9"/>
  <c r="FF44" i="9"/>
  <c r="FE44" i="9"/>
  <c r="FD44" i="9"/>
  <c r="FC44" i="9"/>
  <c r="FB44" i="9"/>
  <c r="FG43" i="9"/>
  <c r="FF43" i="9"/>
  <c r="FE43" i="9"/>
  <c r="FD43" i="9"/>
  <c r="FC43" i="9"/>
  <c r="FB43" i="9"/>
  <c r="FG42" i="9"/>
  <c r="FF42" i="9"/>
  <c r="FE42" i="9"/>
  <c r="FD42" i="9"/>
  <c r="FC42" i="9"/>
  <c r="FB42" i="9"/>
  <c r="FG41" i="9"/>
  <c r="FF41" i="9"/>
  <c r="FE41" i="9"/>
  <c r="FD41" i="9"/>
  <c r="FC41" i="9"/>
  <c r="FB41" i="9"/>
  <c r="ET39" i="9"/>
  <c r="EM39" i="9"/>
  <c r="EF39" i="9"/>
  <c r="DY39" i="9"/>
  <c r="DR39" i="9"/>
  <c r="DK39" i="9"/>
  <c r="DD39" i="9"/>
  <c r="CB39" i="9"/>
  <c r="BU39" i="9"/>
  <c r="BN39" i="9"/>
  <c r="CI39" i="9"/>
  <c r="EU42" i="9"/>
  <c r="EV42" i="9"/>
  <c r="EW42" i="9"/>
  <c r="EX42" i="9"/>
  <c r="EY42" i="9"/>
  <c r="EZ42" i="9"/>
  <c r="EU43" i="9"/>
  <c r="EV43" i="9"/>
  <c r="EW43" i="9"/>
  <c r="EX43" i="9"/>
  <c r="EY43" i="9"/>
  <c r="EZ43" i="9"/>
  <c r="EU44" i="9"/>
  <c r="EV44" i="9"/>
  <c r="EW44" i="9"/>
  <c r="EX44" i="9"/>
  <c r="EY44" i="9"/>
  <c r="EZ44" i="9"/>
  <c r="EU45" i="9"/>
  <c r="EV45" i="9"/>
  <c r="EW45" i="9"/>
  <c r="EX45" i="9"/>
  <c r="EY45" i="9"/>
  <c r="EZ45" i="9"/>
  <c r="EU46" i="9"/>
  <c r="EV46" i="9"/>
  <c r="EW46" i="9"/>
  <c r="EX46" i="9"/>
  <c r="EY46" i="9"/>
  <c r="EZ46" i="9"/>
  <c r="EU47" i="9"/>
  <c r="EV47" i="9"/>
  <c r="EW47" i="9"/>
  <c r="EX47" i="9"/>
  <c r="EY47" i="9"/>
  <c r="EZ47" i="9"/>
  <c r="EU48" i="9"/>
  <c r="EV48" i="9"/>
  <c r="EW48" i="9"/>
  <c r="EX48" i="9"/>
  <c r="EY48" i="9"/>
  <c r="EZ48" i="9"/>
  <c r="EU49" i="9"/>
  <c r="EV49" i="9"/>
  <c r="EW49" i="9"/>
  <c r="EX49" i="9"/>
  <c r="EY49" i="9"/>
  <c r="EZ49" i="9"/>
  <c r="EU50" i="9"/>
  <c r="EV50" i="9"/>
  <c r="EW50" i="9"/>
  <c r="EX50" i="9"/>
  <c r="EY50" i="9"/>
  <c r="EZ50" i="9"/>
  <c r="EU51" i="9"/>
  <c r="EV51" i="9"/>
  <c r="EW51" i="9"/>
  <c r="EX51" i="9"/>
  <c r="EY51" i="9"/>
  <c r="EZ51" i="9"/>
  <c r="EU52" i="9"/>
  <c r="EV52" i="9"/>
  <c r="EW52" i="9"/>
  <c r="EX52" i="9"/>
  <c r="EY52" i="9"/>
  <c r="EZ52" i="9"/>
  <c r="EU53" i="9"/>
  <c r="EV53" i="9"/>
  <c r="EW53" i="9"/>
  <c r="EX53" i="9"/>
  <c r="EY53" i="9"/>
  <c r="EZ53" i="9"/>
  <c r="EU54" i="9"/>
  <c r="EV54" i="9"/>
  <c r="EW54" i="9"/>
  <c r="EX54" i="9"/>
  <c r="EY54" i="9"/>
  <c r="EZ54" i="9"/>
  <c r="EU55" i="9"/>
  <c r="EV55" i="9"/>
  <c r="EW55" i="9"/>
  <c r="EX55" i="9"/>
  <c r="EY55" i="9"/>
  <c r="EZ55" i="9"/>
  <c r="EU56" i="9"/>
  <c r="EV56" i="9"/>
  <c r="EW56" i="9"/>
  <c r="EX56" i="9"/>
  <c r="EY56" i="9"/>
  <c r="EZ56" i="9"/>
  <c r="EZ41" i="9"/>
  <c r="EY41" i="9"/>
  <c r="EX41" i="9"/>
  <c r="EW41" i="9"/>
  <c r="EV41" i="9"/>
  <c r="EU41" i="9"/>
  <c r="EN42" i="9"/>
  <c r="EO42" i="9"/>
  <c r="EP42" i="9"/>
  <c r="EQ42" i="9"/>
  <c r="ER42" i="9"/>
  <c r="ES42" i="9"/>
  <c r="EN43" i="9"/>
  <c r="EO43" i="9"/>
  <c r="EP43" i="9"/>
  <c r="EQ43" i="9"/>
  <c r="ER43" i="9"/>
  <c r="ES43" i="9"/>
  <c r="EN44" i="9"/>
  <c r="EO44" i="9"/>
  <c r="EP44" i="9"/>
  <c r="EQ44" i="9"/>
  <c r="ER44" i="9"/>
  <c r="ES44" i="9"/>
  <c r="EN45" i="9"/>
  <c r="EO45" i="9"/>
  <c r="EP45" i="9"/>
  <c r="EQ45" i="9"/>
  <c r="ER45" i="9"/>
  <c r="ES45" i="9"/>
  <c r="EN46" i="9"/>
  <c r="EO46" i="9"/>
  <c r="EP46" i="9"/>
  <c r="EQ46" i="9"/>
  <c r="ER46" i="9"/>
  <c r="ES46" i="9"/>
  <c r="EN47" i="9"/>
  <c r="EO47" i="9"/>
  <c r="EP47" i="9"/>
  <c r="EQ47" i="9"/>
  <c r="ER47" i="9"/>
  <c r="ES47" i="9"/>
  <c r="EN48" i="9"/>
  <c r="EO48" i="9"/>
  <c r="EP48" i="9"/>
  <c r="EQ48" i="9"/>
  <c r="ER48" i="9"/>
  <c r="ES48" i="9"/>
  <c r="EN49" i="9"/>
  <c r="EO49" i="9"/>
  <c r="EP49" i="9"/>
  <c r="EQ49" i="9"/>
  <c r="ER49" i="9"/>
  <c r="ES49" i="9"/>
  <c r="EN50" i="9"/>
  <c r="EO50" i="9"/>
  <c r="EP50" i="9"/>
  <c r="EQ50" i="9"/>
  <c r="ER50" i="9"/>
  <c r="ES50" i="9"/>
  <c r="EN51" i="9"/>
  <c r="EO51" i="9"/>
  <c r="EP51" i="9"/>
  <c r="EQ51" i="9"/>
  <c r="ER51" i="9"/>
  <c r="ES51" i="9"/>
  <c r="EN52" i="9"/>
  <c r="EO52" i="9"/>
  <c r="EP52" i="9"/>
  <c r="EQ52" i="9"/>
  <c r="ER52" i="9"/>
  <c r="ES52" i="9"/>
  <c r="EN53" i="9"/>
  <c r="EO53" i="9"/>
  <c r="EP53" i="9"/>
  <c r="EQ53" i="9"/>
  <c r="ER53" i="9"/>
  <c r="ES53" i="9"/>
  <c r="EN54" i="9"/>
  <c r="EO54" i="9"/>
  <c r="EP54" i="9"/>
  <c r="EQ54" i="9"/>
  <c r="ER54" i="9"/>
  <c r="ES54" i="9"/>
  <c r="EN55" i="9"/>
  <c r="EO55" i="9"/>
  <c r="EP55" i="9"/>
  <c r="EQ55" i="9"/>
  <c r="ER55" i="9"/>
  <c r="ES55" i="9"/>
  <c r="EN56" i="9"/>
  <c r="EO56" i="9"/>
  <c r="EP56" i="9"/>
  <c r="EQ56" i="9"/>
  <c r="ER56" i="9"/>
  <c r="ES56" i="9"/>
  <c r="ES41" i="9"/>
  <c r="ER41" i="9"/>
  <c r="EQ41" i="9"/>
  <c r="EP41" i="9"/>
  <c r="EO41" i="9"/>
  <c r="EN41" i="9"/>
  <c r="EG42" i="9"/>
  <c r="EH42" i="9"/>
  <c r="EI42" i="9"/>
  <c r="EJ42" i="9"/>
  <c r="EK42" i="9"/>
  <c r="EL42" i="9"/>
  <c r="EG43" i="9"/>
  <c r="EH43" i="9"/>
  <c r="EI43" i="9"/>
  <c r="EJ43" i="9"/>
  <c r="EK43" i="9"/>
  <c r="EL43" i="9"/>
  <c r="EG44" i="9"/>
  <c r="EH44" i="9"/>
  <c r="EI44" i="9"/>
  <c r="EJ44" i="9"/>
  <c r="EK44" i="9"/>
  <c r="EL44" i="9"/>
  <c r="EG45" i="9"/>
  <c r="EH45" i="9"/>
  <c r="EI45" i="9"/>
  <c r="EJ45" i="9"/>
  <c r="EK45" i="9"/>
  <c r="EL45" i="9"/>
  <c r="EG46" i="9"/>
  <c r="EH46" i="9"/>
  <c r="EI46" i="9"/>
  <c r="EJ46" i="9"/>
  <c r="EK46" i="9"/>
  <c r="EL46" i="9"/>
  <c r="EG47" i="9"/>
  <c r="EH47" i="9"/>
  <c r="EI47" i="9"/>
  <c r="EJ47" i="9"/>
  <c r="EK47" i="9"/>
  <c r="EL47" i="9"/>
  <c r="EG48" i="9"/>
  <c r="EH48" i="9"/>
  <c r="EI48" i="9"/>
  <c r="EJ48" i="9"/>
  <c r="EK48" i="9"/>
  <c r="EL48" i="9"/>
  <c r="EG49" i="9"/>
  <c r="EH49" i="9"/>
  <c r="EI49" i="9"/>
  <c r="EJ49" i="9"/>
  <c r="EK49" i="9"/>
  <c r="EL49" i="9"/>
  <c r="EG50" i="9"/>
  <c r="EH50" i="9"/>
  <c r="EI50" i="9"/>
  <c r="EJ50" i="9"/>
  <c r="EK50" i="9"/>
  <c r="EL50" i="9"/>
  <c r="EG51" i="9"/>
  <c r="EH51" i="9"/>
  <c r="EI51" i="9"/>
  <c r="EJ51" i="9"/>
  <c r="EK51" i="9"/>
  <c r="EL51" i="9"/>
  <c r="EG52" i="9"/>
  <c r="EH52" i="9"/>
  <c r="EI52" i="9"/>
  <c r="EJ52" i="9"/>
  <c r="EK52" i="9"/>
  <c r="EL52" i="9"/>
  <c r="EG53" i="9"/>
  <c r="EH53" i="9"/>
  <c r="EI53" i="9"/>
  <c r="EJ53" i="9"/>
  <c r="EK53" i="9"/>
  <c r="EL53" i="9"/>
  <c r="EG54" i="9"/>
  <c r="EH54" i="9"/>
  <c r="EI54" i="9"/>
  <c r="EJ54" i="9"/>
  <c r="EK54" i="9"/>
  <c r="EL54" i="9"/>
  <c r="EG55" i="9"/>
  <c r="EH55" i="9"/>
  <c r="EI55" i="9"/>
  <c r="EJ55" i="9"/>
  <c r="EK55" i="9"/>
  <c r="EL55" i="9"/>
  <c r="EG56" i="9"/>
  <c r="EH56" i="9"/>
  <c r="EI56" i="9"/>
  <c r="EJ56" i="9"/>
  <c r="EK56" i="9"/>
  <c r="EL56" i="9"/>
  <c r="EL41" i="9"/>
  <c r="EK41" i="9"/>
  <c r="EJ41" i="9"/>
  <c r="EI41" i="9"/>
  <c r="EH41" i="9"/>
  <c r="EG41" i="9"/>
  <c r="DZ42" i="9"/>
  <c r="EA42" i="9"/>
  <c r="EB42" i="9"/>
  <c r="EC42" i="9"/>
  <c r="ED42" i="9"/>
  <c r="EE42" i="9"/>
  <c r="DZ43" i="9"/>
  <c r="EA43" i="9"/>
  <c r="EB43" i="9"/>
  <c r="EC43" i="9"/>
  <c r="ED43" i="9"/>
  <c r="EE43" i="9"/>
  <c r="DZ44" i="9"/>
  <c r="EA44" i="9"/>
  <c r="EB44" i="9"/>
  <c r="EC44" i="9"/>
  <c r="ED44" i="9"/>
  <c r="EE44" i="9"/>
  <c r="DZ45" i="9"/>
  <c r="EA45" i="9"/>
  <c r="EB45" i="9"/>
  <c r="EC45" i="9"/>
  <c r="ED45" i="9"/>
  <c r="EE45" i="9"/>
  <c r="DZ46" i="9"/>
  <c r="EA46" i="9"/>
  <c r="EB46" i="9"/>
  <c r="EC46" i="9"/>
  <c r="ED46" i="9"/>
  <c r="EE46" i="9"/>
  <c r="DZ47" i="9"/>
  <c r="EA47" i="9"/>
  <c r="EB47" i="9"/>
  <c r="EC47" i="9"/>
  <c r="ED47" i="9"/>
  <c r="EE47" i="9"/>
  <c r="DZ48" i="9"/>
  <c r="EA48" i="9"/>
  <c r="EB48" i="9"/>
  <c r="EC48" i="9"/>
  <c r="ED48" i="9"/>
  <c r="EE48" i="9"/>
  <c r="DZ49" i="9"/>
  <c r="EA49" i="9"/>
  <c r="EB49" i="9"/>
  <c r="EC49" i="9"/>
  <c r="ED49" i="9"/>
  <c r="EE49" i="9"/>
  <c r="DZ50" i="9"/>
  <c r="EA50" i="9"/>
  <c r="EB50" i="9"/>
  <c r="EC50" i="9"/>
  <c r="ED50" i="9"/>
  <c r="EE50" i="9"/>
  <c r="DZ51" i="9"/>
  <c r="EA51" i="9"/>
  <c r="EB51" i="9"/>
  <c r="EC51" i="9"/>
  <c r="ED51" i="9"/>
  <c r="EE51" i="9"/>
  <c r="DZ52" i="9"/>
  <c r="EA52" i="9"/>
  <c r="EB52" i="9"/>
  <c r="EC52" i="9"/>
  <c r="ED52" i="9"/>
  <c r="EE52" i="9"/>
  <c r="DZ53" i="9"/>
  <c r="EA53" i="9"/>
  <c r="EB53" i="9"/>
  <c r="EC53" i="9"/>
  <c r="ED53" i="9"/>
  <c r="EE53" i="9"/>
  <c r="DZ54" i="9"/>
  <c r="EA54" i="9"/>
  <c r="EB54" i="9"/>
  <c r="EC54" i="9"/>
  <c r="ED54" i="9"/>
  <c r="EE54" i="9"/>
  <c r="DZ55" i="9"/>
  <c r="EA55" i="9"/>
  <c r="EB55" i="9"/>
  <c r="EC55" i="9"/>
  <c r="ED55" i="9"/>
  <c r="EE55" i="9"/>
  <c r="DZ56" i="9"/>
  <c r="EA56" i="9"/>
  <c r="EB56" i="9"/>
  <c r="EC56" i="9"/>
  <c r="ED56" i="9"/>
  <c r="EE56" i="9"/>
  <c r="EE41" i="9"/>
  <c r="ED41" i="9"/>
  <c r="EC41" i="9"/>
  <c r="EB41" i="9"/>
  <c r="EA41" i="9"/>
  <c r="DZ41" i="9"/>
  <c r="DS42" i="9"/>
  <c r="DT42" i="9"/>
  <c r="DU42" i="9"/>
  <c r="DV42" i="9"/>
  <c r="DW42" i="9"/>
  <c r="DX42" i="9"/>
  <c r="DS43" i="9"/>
  <c r="DT43" i="9"/>
  <c r="DU43" i="9"/>
  <c r="DV43" i="9"/>
  <c r="DW43" i="9"/>
  <c r="DX43" i="9"/>
  <c r="DS44" i="9"/>
  <c r="DT44" i="9"/>
  <c r="DU44" i="9"/>
  <c r="DV44" i="9"/>
  <c r="DW44" i="9"/>
  <c r="DX44" i="9"/>
  <c r="DS45" i="9"/>
  <c r="DT45" i="9"/>
  <c r="DU45" i="9"/>
  <c r="DV45" i="9"/>
  <c r="DW45" i="9"/>
  <c r="DX45" i="9"/>
  <c r="DS46" i="9"/>
  <c r="DT46" i="9"/>
  <c r="DU46" i="9"/>
  <c r="DV46" i="9"/>
  <c r="DW46" i="9"/>
  <c r="DX46" i="9"/>
  <c r="DS47" i="9"/>
  <c r="DT47" i="9"/>
  <c r="DU47" i="9"/>
  <c r="DV47" i="9"/>
  <c r="DW47" i="9"/>
  <c r="DX47" i="9"/>
  <c r="DS48" i="9"/>
  <c r="DT48" i="9"/>
  <c r="DU48" i="9"/>
  <c r="DV48" i="9"/>
  <c r="DW48" i="9"/>
  <c r="DX48" i="9"/>
  <c r="DS49" i="9"/>
  <c r="DT49" i="9"/>
  <c r="DU49" i="9"/>
  <c r="DV49" i="9"/>
  <c r="DW49" i="9"/>
  <c r="DX49" i="9"/>
  <c r="DS50" i="9"/>
  <c r="DT50" i="9"/>
  <c r="DU50" i="9"/>
  <c r="DV50" i="9"/>
  <c r="DW50" i="9"/>
  <c r="DX50" i="9"/>
  <c r="DS51" i="9"/>
  <c r="DT51" i="9"/>
  <c r="DU51" i="9"/>
  <c r="DV51" i="9"/>
  <c r="DW51" i="9"/>
  <c r="DX51" i="9"/>
  <c r="DS52" i="9"/>
  <c r="DT52" i="9"/>
  <c r="DU52" i="9"/>
  <c r="DV52" i="9"/>
  <c r="DW52" i="9"/>
  <c r="DX52" i="9"/>
  <c r="DS53" i="9"/>
  <c r="DT53" i="9"/>
  <c r="DU53" i="9"/>
  <c r="DV53" i="9"/>
  <c r="DW53" i="9"/>
  <c r="DX53" i="9"/>
  <c r="DS54" i="9"/>
  <c r="DT54" i="9"/>
  <c r="DU54" i="9"/>
  <c r="DV54" i="9"/>
  <c r="DW54" i="9"/>
  <c r="DX54" i="9"/>
  <c r="DS55" i="9"/>
  <c r="DT55" i="9"/>
  <c r="DU55" i="9"/>
  <c r="DV55" i="9"/>
  <c r="DW55" i="9"/>
  <c r="DX55" i="9"/>
  <c r="DS56" i="9"/>
  <c r="DT56" i="9"/>
  <c r="DU56" i="9"/>
  <c r="DV56" i="9"/>
  <c r="DW56" i="9"/>
  <c r="DX56" i="9"/>
  <c r="DX41" i="9"/>
  <c r="DW41" i="9"/>
  <c r="DV41" i="9"/>
  <c r="DU41" i="9"/>
  <c r="DT41" i="9"/>
  <c r="DS41" i="9"/>
  <c r="DL42" i="9"/>
  <c r="DM42" i="9"/>
  <c r="DN42" i="9"/>
  <c r="DO42" i="9"/>
  <c r="DP42" i="9"/>
  <c r="DQ42" i="9"/>
  <c r="DL43" i="9"/>
  <c r="DM43" i="9"/>
  <c r="DN43" i="9"/>
  <c r="DO43" i="9"/>
  <c r="DP43" i="9"/>
  <c r="DQ43" i="9"/>
  <c r="DL44" i="9"/>
  <c r="DM44" i="9"/>
  <c r="DN44" i="9"/>
  <c r="DO44" i="9"/>
  <c r="DP44" i="9"/>
  <c r="DQ44" i="9"/>
  <c r="DL45" i="9"/>
  <c r="DM45" i="9"/>
  <c r="DN45" i="9"/>
  <c r="DO45" i="9"/>
  <c r="DP45" i="9"/>
  <c r="DQ45" i="9"/>
  <c r="DL46" i="9"/>
  <c r="DM46" i="9"/>
  <c r="DN46" i="9"/>
  <c r="DO46" i="9"/>
  <c r="DP46" i="9"/>
  <c r="DQ46" i="9"/>
  <c r="DL47" i="9"/>
  <c r="DM47" i="9"/>
  <c r="DN47" i="9"/>
  <c r="DO47" i="9"/>
  <c r="DP47" i="9"/>
  <c r="DQ47" i="9"/>
  <c r="DL48" i="9"/>
  <c r="DM48" i="9"/>
  <c r="DN48" i="9"/>
  <c r="DO48" i="9"/>
  <c r="DP48" i="9"/>
  <c r="DQ48" i="9"/>
  <c r="DL49" i="9"/>
  <c r="DM49" i="9"/>
  <c r="DN49" i="9"/>
  <c r="DO49" i="9"/>
  <c r="DP49" i="9"/>
  <c r="DQ49" i="9"/>
  <c r="DL50" i="9"/>
  <c r="DM50" i="9"/>
  <c r="DN50" i="9"/>
  <c r="DO50" i="9"/>
  <c r="DP50" i="9"/>
  <c r="DQ50" i="9"/>
  <c r="DL51" i="9"/>
  <c r="DM51" i="9"/>
  <c r="DN51" i="9"/>
  <c r="DO51" i="9"/>
  <c r="DP51" i="9"/>
  <c r="DQ51" i="9"/>
  <c r="DL52" i="9"/>
  <c r="DM52" i="9"/>
  <c r="DN52" i="9"/>
  <c r="DO52" i="9"/>
  <c r="DP52" i="9"/>
  <c r="DQ52" i="9"/>
  <c r="DL53" i="9"/>
  <c r="DM53" i="9"/>
  <c r="DN53" i="9"/>
  <c r="DO53" i="9"/>
  <c r="DP53" i="9"/>
  <c r="DQ53" i="9"/>
  <c r="DL54" i="9"/>
  <c r="DM54" i="9"/>
  <c r="DN54" i="9"/>
  <c r="DO54" i="9"/>
  <c r="DP54" i="9"/>
  <c r="DQ54" i="9"/>
  <c r="DL55" i="9"/>
  <c r="DM55" i="9"/>
  <c r="DN55" i="9"/>
  <c r="DO55" i="9"/>
  <c r="DP55" i="9"/>
  <c r="DQ55" i="9"/>
  <c r="DL56" i="9"/>
  <c r="DM56" i="9"/>
  <c r="DN56" i="9"/>
  <c r="DO56" i="9"/>
  <c r="DP56" i="9"/>
  <c r="DQ56" i="9"/>
  <c r="DQ41" i="9"/>
  <c r="DP41" i="9"/>
  <c r="DO41" i="9"/>
  <c r="DN41" i="9"/>
  <c r="DM41" i="9"/>
  <c r="DL41" i="9"/>
  <c r="DE42" i="9"/>
  <c r="DF42" i="9"/>
  <c r="DG42" i="9"/>
  <c r="DH42" i="9"/>
  <c r="DI42" i="9"/>
  <c r="DJ42" i="9"/>
  <c r="DE43" i="9"/>
  <c r="DF43" i="9"/>
  <c r="DG43" i="9"/>
  <c r="DH43" i="9"/>
  <c r="DI43" i="9"/>
  <c r="DJ43" i="9"/>
  <c r="DE44" i="9"/>
  <c r="DF44" i="9"/>
  <c r="DG44" i="9"/>
  <c r="DH44" i="9"/>
  <c r="DI44" i="9"/>
  <c r="DJ44" i="9"/>
  <c r="DE45" i="9"/>
  <c r="DF45" i="9"/>
  <c r="DG45" i="9"/>
  <c r="DH45" i="9"/>
  <c r="DI45" i="9"/>
  <c r="DJ45" i="9"/>
  <c r="DE46" i="9"/>
  <c r="DF46" i="9"/>
  <c r="DG46" i="9"/>
  <c r="DH46" i="9"/>
  <c r="DI46" i="9"/>
  <c r="DJ46" i="9"/>
  <c r="DE47" i="9"/>
  <c r="DF47" i="9"/>
  <c r="DG47" i="9"/>
  <c r="DH47" i="9"/>
  <c r="DI47" i="9"/>
  <c r="DJ47" i="9"/>
  <c r="DE48" i="9"/>
  <c r="DF48" i="9"/>
  <c r="DG48" i="9"/>
  <c r="DH48" i="9"/>
  <c r="DI48" i="9"/>
  <c r="DJ48" i="9"/>
  <c r="DE49" i="9"/>
  <c r="DF49" i="9"/>
  <c r="DG49" i="9"/>
  <c r="DH49" i="9"/>
  <c r="DI49" i="9"/>
  <c r="DJ49" i="9"/>
  <c r="DE50" i="9"/>
  <c r="DF50" i="9"/>
  <c r="DG50" i="9"/>
  <c r="DH50" i="9"/>
  <c r="DI50" i="9"/>
  <c r="DJ50" i="9"/>
  <c r="DE51" i="9"/>
  <c r="DF51" i="9"/>
  <c r="DG51" i="9"/>
  <c r="DH51" i="9"/>
  <c r="DI51" i="9"/>
  <c r="DJ51" i="9"/>
  <c r="DE52" i="9"/>
  <c r="DF52" i="9"/>
  <c r="DG52" i="9"/>
  <c r="DH52" i="9"/>
  <c r="DI52" i="9"/>
  <c r="DJ52" i="9"/>
  <c r="DE53" i="9"/>
  <c r="DF53" i="9"/>
  <c r="DG53" i="9"/>
  <c r="DH53" i="9"/>
  <c r="DI53" i="9"/>
  <c r="DJ53" i="9"/>
  <c r="DE54" i="9"/>
  <c r="DF54" i="9"/>
  <c r="DG54" i="9"/>
  <c r="DH54" i="9"/>
  <c r="DI54" i="9"/>
  <c r="DJ54" i="9"/>
  <c r="DE55" i="9"/>
  <c r="DF55" i="9"/>
  <c r="DG55" i="9"/>
  <c r="DH55" i="9"/>
  <c r="DI55" i="9"/>
  <c r="DJ55" i="9"/>
  <c r="DE56" i="9"/>
  <c r="DF56" i="9"/>
  <c r="DG56" i="9"/>
  <c r="DH56" i="9"/>
  <c r="DI56" i="9"/>
  <c r="DJ56" i="9"/>
  <c r="DJ41" i="9"/>
  <c r="DI41" i="9"/>
  <c r="DH41" i="9"/>
  <c r="DG41" i="9"/>
  <c r="DF41" i="9"/>
  <c r="DE41" i="9"/>
  <c r="CX42" i="9"/>
  <c r="CY42" i="9"/>
  <c r="CZ42" i="9"/>
  <c r="DA42" i="9"/>
  <c r="DB42" i="9"/>
  <c r="DC42" i="9"/>
  <c r="CX43" i="9"/>
  <c r="CY43" i="9"/>
  <c r="CZ43" i="9"/>
  <c r="DA43" i="9"/>
  <c r="DB43" i="9"/>
  <c r="DC43" i="9"/>
  <c r="CX44" i="9"/>
  <c r="CY44" i="9"/>
  <c r="CZ44" i="9"/>
  <c r="DA44" i="9"/>
  <c r="DB44" i="9"/>
  <c r="DC44" i="9"/>
  <c r="CX45" i="9"/>
  <c r="CY45" i="9"/>
  <c r="CZ45" i="9"/>
  <c r="DA45" i="9"/>
  <c r="DB45" i="9"/>
  <c r="DC45" i="9"/>
  <c r="CX46" i="9"/>
  <c r="CY46" i="9"/>
  <c r="CZ46" i="9"/>
  <c r="DA46" i="9"/>
  <c r="DB46" i="9"/>
  <c r="DC46" i="9"/>
  <c r="CX47" i="9"/>
  <c r="CY47" i="9"/>
  <c r="CZ47" i="9"/>
  <c r="DA47" i="9"/>
  <c r="DB47" i="9"/>
  <c r="DC47" i="9"/>
  <c r="CX48" i="9"/>
  <c r="CY48" i="9"/>
  <c r="CZ48" i="9"/>
  <c r="DA48" i="9"/>
  <c r="DB48" i="9"/>
  <c r="DC48" i="9"/>
  <c r="CX49" i="9"/>
  <c r="CY49" i="9"/>
  <c r="CZ49" i="9"/>
  <c r="DA49" i="9"/>
  <c r="DB49" i="9"/>
  <c r="DC49" i="9"/>
  <c r="CX50" i="9"/>
  <c r="CY50" i="9"/>
  <c r="CZ50" i="9"/>
  <c r="DA50" i="9"/>
  <c r="DB50" i="9"/>
  <c r="DC50" i="9"/>
  <c r="CX51" i="9"/>
  <c r="CY51" i="9"/>
  <c r="CZ51" i="9"/>
  <c r="DA51" i="9"/>
  <c r="DB51" i="9"/>
  <c r="DC51" i="9"/>
  <c r="CX52" i="9"/>
  <c r="CY52" i="9"/>
  <c r="CZ52" i="9"/>
  <c r="DA52" i="9"/>
  <c r="DB52" i="9"/>
  <c r="DC52" i="9"/>
  <c r="CX53" i="9"/>
  <c r="CY53" i="9"/>
  <c r="CZ53" i="9"/>
  <c r="DA53" i="9"/>
  <c r="DB53" i="9"/>
  <c r="DC53" i="9"/>
  <c r="CX54" i="9"/>
  <c r="CY54" i="9"/>
  <c r="CZ54" i="9"/>
  <c r="DA54" i="9"/>
  <c r="DB54" i="9"/>
  <c r="DC54" i="9"/>
  <c r="CX55" i="9"/>
  <c r="CY55" i="9"/>
  <c r="CZ55" i="9"/>
  <c r="DA55" i="9"/>
  <c r="DB55" i="9"/>
  <c r="DC55" i="9"/>
  <c r="CX56" i="9"/>
  <c r="CY56" i="9"/>
  <c r="CZ56" i="9"/>
  <c r="DA56" i="9"/>
  <c r="DB56" i="9"/>
  <c r="DC56" i="9"/>
  <c r="DC41" i="9"/>
  <c r="DB41" i="9"/>
  <c r="DA41" i="9"/>
  <c r="CZ41" i="9"/>
  <c r="CY41" i="9"/>
  <c r="CX41" i="9"/>
  <c r="CJ42" i="9"/>
  <c r="CK42" i="9"/>
  <c r="CL42" i="9"/>
  <c r="CM42" i="9"/>
  <c r="CN42" i="9"/>
  <c r="CO42" i="9"/>
  <c r="CJ43" i="9"/>
  <c r="CK43" i="9"/>
  <c r="CL43" i="9"/>
  <c r="CM43" i="9"/>
  <c r="CN43" i="9"/>
  <c r="CO43" i="9"/>
  <c r="CJ44" i="9"/>
  <c r="CK44" i="9"/>
  <c r="CL44" i="9"/>
  <c r="CM44" i="9"/>
  <c r="CN44" i="9"/>
  <c r="CO44" i="9"/>
  <c r="CJ45" i="9"/>
  <c r="CK45" i="9"/>
  <c r="CL45" i="9"/>
  <c r="CM45" i="9"/>
  <c r="CN45" i="9"/>
  <c r="CO45" i="9"/>
  <c r="CJ46" i="9"/>
  <c r="CK46" i="9"/>
  <c r="CL46" i="9"/>
  <c r="CM46" i="9"/>
  <c r="CN46" i="9"/>
  <c r="CO46" i="9"/>
  <c r="CJ47" i="9"/>
  <c r="CK47" i="9"/>
  <c r="CL47" i="9"/>
  <c r="CM47" i="9"/>
  <c r="CN47" i="9"/>
  <c r="CO47" i="9"/>
  <c r="CJ48" i="9"/>
  <c r="CK48" i="9"/>
  <c r="CL48" i="9"/>
  <c r="CM48" i="9"/>
  <c r="CN48" i="9"/>
  <c r="CO48" i="9"/>
  <c r="CJ49" i="9"/>
  <c r="CK49" i="9"/>
  <c r="CL49" i="9"/>
  <c r="CM49" i="9"/>
  <c r="CN49" i="9"/>
  <c r="CO49" i="9"/>
  <c r="CJ50" i="9"/>
  <c r="CK50" i="9"/>
  <c r="CL50" i="9"/>
  <c r="CM50" i="9"/>
  <c r="CN50" i="9"/>
  <c r="CO50" i="9"/>
  <c r="CJ51" i="9"/>
  <c r="CK51" i="9"/>
  <c r="CL51" i="9"/>
  <c r="CM51" i="9"/>
  <c r="CN51" i="9"/>
  <c r="CO51" i="9"/>
  <c r="CJ52" i="9"/>
  <c r="CK52" i="9"/>
  <c r="CL52" i="9"/>
  <c r="CM52" i="9"/>
  <c r="CN52" i="9"/>
  <c r="CO52" i="9"/>
  <c r="CJ53" i="9"/>
  <c r="CK53" i="9"/>
  <c r="CL53" i="9"/>
  <c r="CM53" i="9"/>
  <c r="CN53" i="9"/>
  <c r="CO53" i="9"/>
  <c r="CJ54" i="9"/>
  <c r="CK54" i="9"/>
  <c r="CL54" i="9"/>
  <c r="CM54" i="9"/>
  <c r="CN54" i="9"/>
  <c r="CO54" i="9"/>
  <c r="CJ55" i="9"/>
  <c r="CK55" i="9"/>
  <c r="CL55" i="9"/>
  <c r="CM55" i="9"/>
  <c r="CN55" i="9"/>
  <c r="CO55" i="9"/>
  <c r="CJ56" i="9"/>
  <c r="CK56" i="9"/>
  <c r="CL56" i="9"/>
  <c r="CM56" i="9"/>
  <c r="CN56" i="9"/>
  <c r="CO56" i="9"/>
  <c r="CO41" i="9"/>
  <c r="CN41" i="9"/>
  <c r="CM41" i="9"/>
  <c r="CL41" i="9"/>
  <c r="CK41" i="9"/>
  <c r="CJ41" i="9"/>
  <c r="CC42" i="9"/>
  <c r="CD42" i="9"/>
  <c r="CE42" i="9"/>
  <c r="CF42" i="9"/>
  <c r="CG42" i="9"/>
  <c r="CH42" i="9"/>
  <c r="CC43" i="9"/>
  <c r="CD43" i="9"/>
  <c r="CE43" i="9"/>
  <c r="CF43" i="9"/>
  <c r="CG43" i="9"/>
  <c r="CH43" i="9"/>
  <c r="CC44" i="9"/>
  <c r="CD44" i="9"/>
  <c r="CE44" i="9"/>
  <c r="CF44" i="9"/>
  <c r="CG44" i="9"/>
  <c r="CH44" i="9"/>
  <c r="CC45" i="9"/>
  <c r="CD45" i="9"/>
  <c r="CE45" i="9"/>
  <c r="CF45" i="9"/>
  <c r="CG45" i="9"/>
  <c r="CH45" i="9"/>
  <c r="CC46" i="9"/>
  <c r="CD46" i="9"/>
  <c r="CE46" i="9"/>
  <c r="CF46" i="9"/>
  <c r="CG46" i="9"/>
  <c r="CH46" i="9"/>
  <c r="CC47" i="9"/>
  <c r="CD47" i="9"/>
  <c r="CE47" i="9"/>
  <c r="CF47" i="9"/>
  <c r="CG47" i="9"/>
  <c r="CH47" i="9"/>
  <c r="CC48" i="9"/>
  <c r="CD48" i="9"/>
  <c r="CE48" i="9"/>
  <c r="CF48" i="9"/>
  <c r="CG48" i="9"/>
  <c r="CH48" i="9"/>
  <c r="CC49" i="9"/>
  <c r="CD49" i="9"/>
  <c r="CE49" i="9"/>
  <c r="CF49" i="9"/>
  <c r="CG49" i="9"/>
  <c r="CH49" i="9"/>
  <c r="CC50" i="9"/>
  <c r="CD50" i="9"/>
  <c r="CE50" i="9"/>
  <c r="CF50" i="9"/>
  <c r="CG50" i="9"/>
  <c r="CH50" i="9"/>
  <c r="CC51" i="9"/>
  <c r="CD51" i="9"/>
  <c r="CE51" i="9"/>
  <c r="CF51" i="9"/>
  <c r="CG51" i="9"/>
  <c r="CH51" i="9"/>
  <c r="CC52" i="9"/>
  <c r="CD52" i="9"/>
  <c r="CE52" i="9"/>
  <c r="CF52" i="9"/>
  <c r="CG52" i="9"/>
  <c r="CH52" i="9"/>
  <c r="CC53" i="9"/>
  <c r="CD53" i="9"/>
  <c r="CE53" i="9"/>
  <c r="CF53" i="9"/>
  <c r="CG53" i="9"/>
  <c r="CH53" i="9"/>
  <c r="CC54" i="9"/>
  <c r="CD54" i="9"/>
  <c r="CE54" i="9"/>
  <c r="CF54" i="9"/>
  <c r="CG54" i="9"/>
  <c r="CH54" i="9"/>
  <c r="CC55" i="9"/>
  <c r="CD55" i="9"/>
  <c r="CE55" i="9"/>
  <c r="CF55" i="9"/>
  <c r="CG55" i="9"/>
  <c r="CH55" i="9"/>
  <c r="CC56" i="9"/>
  <c r="CD56" i="9"/>
  <c r="CE56" i="9"/>
  <c r="CF56" i="9"/>
  <c r="CG56" i="9"/>
  <c r="CH56" i="9"/>
  <c r="CH41" i="9"/>
  <c r="CG41" i="9"/>
  <c r="CF41" i="9"/>
  <c r="CE41" i="9"/>
  <c r="CD41" i="9"/>
  <c r="CC41" i="9"/>
  <c r="BV42" i="9"/>
  <c r="BW42" i="9"/>
  <c r="BX42" i="9"/>
  <c r="BY42" i="9"/>
  <c r="BZ42" i="9"/>
  <c r="CA42" i="9"/>
  <c r="BV43" i="9"/>
  <c r="BW43" i="9"/>
  <c r="BX43" i="9"/>
  <c r="BY43" i="9"/>
  <c r="BZ43" i="9"/>
  <c r="CA43" i="9"/>
  <c r="BV44" i="9"/>
  <c r="BW44" i="9"/>
  <c r="BX44" i="9"/>
  <c r="BY44" i="9"/>
  <c r="BZ44" i="9"/>
  <c r="CA44" i="9"/>
  <c r="BV45" i="9"/>
  <c r="BW45" i="9"/>
  <c r="BX45" i="9"/>
  <c r="BY45" i="9"/>
  <c r="BZ45" i="9"/>
  <c r="CA45" i="9"/>
  <c r="BV46" i="9"/>
  <c r="BW46" i="9"/>
  <c r="BX46" i="9"/>
  <c r="BY46" i="9"/>
  <c r="BZ46" i="9"/>
  <c r="CA46" i="9"/>
  <c r="BV47" i="9"/>
  <c r="BW47" i="9"/>
  <c r="BX47" i="9"/>
  <c r="BY47" i="9"/>
  <c r="BZ47" i="9"/>
  <c r="CA47" i="9"/>
  <c r="BV48" i="9"/>
  <c r="BW48" i="9"/>
  <c r="BX48" i="9"/>
  <c r="BY48" i="9"/>
  <c r="BZ48" i="9"/>
  <c r="CA48" i="9"/>
  <c r="BV49" i="9"/>
  <c r="BW49" i="9"/>
  <c r="BX49" i="9"/>
  <c r="BY49" i="9"/>
  <c r="BZ49" i="9"/>
  <c r="CA49" i="9"/>
  <c r="BV50" i="9"/>
  <c r="BW50" i="9"/>
  <c r="BX50" i="9"/>
  <c r="BY50" i="9"/>
  <c r="BZ50" i="9"/>
  <c r="CA50" i="9"/>
  <c r="BV51" i="9"/>
  <c r="BW51" i="9"/>
  <c r="BX51" i="9"/>
  <c r="BY51" i="9"/>
  <c r="BZ51" i="9"/>
  <c r="CA51" i="9"/>
  <c r="BV52" i="9"/>
  <c r="BW52" i="9"/>
  <c r="BX52" i="9"/>
  <c r="BY52" i="9"/>
  <c r="BZ52" i="9"/>
  <c r="CA52" i="9"/>
  <c r="BV53" i="9"/>
  <c r="BW53" i="9"/>
  <c r="BX53" i="9"/>
  <c r="BY53" i="9"/>
  <c r="BZ53" i="9"/>
  <c r="CA53" i="9"/>
  <c r="BV54" i="9"/>
  <c r="BW54" i="9"/>
  <c r="BX54" i="9"/>
  <c r="BY54" i="9"/>
  <c r="BZ54" i="9"/>
  <c r="CA54" i="9"/>
  <c r="BV55" i="9"/>
  <c r="BW55" i="9"/>
  <c r="BX55" i="9"/>
  <c r="BY55" i="9"/>
  <c r="BZ55" i="9"/>
  <c r="CA55" i="9"/>
  <c r="BV56" i="9"/>
  <c r="BW56" i="9"/>
  <c r="BX56" i="9"/>
  <c r="BY56" i="9"/>
  <c r="BZ56" i="9"/>
  <c r="CA56" i="9"/>
  <c r="CA41" i="9"/>
  <c r="BZ41" i="9"/>
  <c r="BY41" i="9"/>
  <c r="BX41" i="9"/>
  <c r="BW41" i="9"/>
  <c r="BV41" i="9"/>
  <c r="BO42" i="9"/>
  <c r="BP42" i="9"/>
  <c r="BQ42" i="9"/>
  <c r="BR42" i="9"/>
  <c r="BS42" i="9"/>
  <c r="BT42" i="9"/>
  <c r="BO43" i="9"/>
  <c r="BP43" i="9"/>
  <c r="BQ43" i="9"/>
  <c r="BR43" i="9"/>
  <c r="BS43" i="9"/>
  <c r="BT43" i="9"/>
  <c r="BO44" i="9"/>
  <c r="BP44" i="9"/>
  <c r="BQ44" i="9"/>
  <c r="BR44" i="9"/>
  <c r="BS44" i="9"/>
  <c r="BT44" i="9"/>
  <c r="BO45" i="9"/>
  <c r="BP45" i="9"/>
  <c r="BQ45" i="9"/>
  <c r="BR45" i="9"/>
  <c r="BS45" i="9"/>
  <c r="BT45" i="9"/>
  <c r="BO46" i="9"/>
  <c r="BP46" i="9"/>
  <c r="BQ46" i="9"/>
  <c r="BR46" i="9"/>
  <c r="BS46" i="9"/>
  <c r="BT46" i="9"/>
  <c r="BO47" i="9"/>
  <c r="BP47" i="9"/>
  <c r="BQ47" i="9"/>
  <c r="BR47" i="9"/>
  <c r="BS47" i="9"/>
  <c r="BT47" i="9"/>
  <c r="BO48" i="9"/>
  <c r="BP48" i="9"/>
  <c r="BQ48" i="9"/>
  <c r="BR48" i="9"/>
  <c r="BS48" i="9"/>
  <c r="BT48" i="9"/>
  <c r="BO49" i="9"/>
  <c r="BP49" i="9"/>
  <c r="BQ49" i="9"/>
  <c r="BR49" i="9"/>
  <c r="BS49" i="9"/>
  <c r="BT49" i="9"/>
  <c r="BO50" i="9"/>
  <c r="BP50" i="9"/>
  <c r="BQ50" i="9"/>
  <c r="BR50" i="9"/>
  <c r="BS50" i="9"/>
  <c r="BT50" i="9"/>
  <c r="BO51" i="9"/>
  <c r="BP51" i="9"/>
  <c r="BQ51" i="9"/>
  <c r="BR51" i="9"/>
  <c r="BS51" i="9"/>
  <c r="BT51" i="9"/>
  <c r="BO52" i="9"/>
  <c r="BP52" i="9"/>
  <c r="BQ52" i="9"/>
  <c r="BR52" i="9"/>
  <c r="BS52" i="9"/>
  <c r="BT52" i="9"/>
  <c r="BO53" i="9"/>
  <c r="BP53" i="9"/>
  <c r="BQ53" i="9"/>
  <c r="BR53" i="9"/>
  <c r="BS53" i="9"/>
  <c r="BT53" i="9"/>
  <c r="BO54" i="9"/>
  <c r="BP54" i="9"/>
  <c r="BQ54" i="9"/>
  <c r="BR54" i="9"/>
  <c r="BS54" i="9"/>
  <c r="BT54" i="9"/>
  <c r="BO55" i="9"/>
  <c r="BP55" i="9"/>
  <c r="BQ55" i="9"/>
  <c r="BR55" i="9"/>
  <c r="BS55" i="9"/>
  <c r="BT55" i="9"/>
  <c r="BO56" i="9"/>
  <c r="BP56" i="9"/>
  <c r="BQ56" i="9"/>
  <c r="BR56" i="9"/>
  <c r="BS56" i="9"/>
  <c r="BT56" i="9"/>
  <c r="BT41" i="9"/>
  <c r="D25" i="1" s="1"/>
  <c r="BS41" i="9"/>
  <c r="BR41" i="9"/>
  <c r="BQ41" i="9"/>
  <c r="BP41" i="9"/>
  <c r="BO41" i="9"/>
  <c r="BH42" i="9"/>
  <c r="BI42" i="9"/>
  <c r="BJ42" i="9"/>
  <c r="BK42" i="9"/>
  <c r="BL42" i="9"/>
  <c r="BM42" i="9"/>
  <c r="BH43" i="9"/>
  <c r="BI43" i="9"/>
  <c r="BJ43" i="9"/>
  <c r="BK43" i="9"/>
  <c r="BL43" i="9"/>
  <c r="BM43" i="9"/>
  <c r="BH44" i="9"/>
  <c r="BI44" i="9"/>
  <c r="BJ44" i="9"/>
  <c r="BK44" i="9"/>
  <c r="BL44" i="9"/>
  <c r="BM44" i="9"/>
  <c r="BH45" i="9"/>
  <c r="BI45" i="9"/>
  <c r="BJ45" i="9"/>
  <c r="BK45" i="9"/>
  <c r="BL45" i="9"/>
  <c r="BM45" i="9"/>
  <c r="BH46" i="9"/>
  <c r="BI46" i="9"/>
  <c r="BJ46" i="9"/>
  <c r="BK46" i="9"/>
  <c r="BL46" i="9"/>
  <c r="BM46" i="9"/>
  <c r="BH47" i="9"/>
  <c r="BI47" i="9"/>
  <c r="BJ47" i="9"/>
  <c r="BK47" i="9"/>
  <c r="BL47" i="9"/>
  <c r="BM47" i="9"/>
  <c r="BH48" i="9"/>
  <c r="BI48" i="9"/>
  <c r="BJ48" i="9"/>
  <c r="BK48" i="9"/>
  <c r="BL48" i="9"/>
  <c r="BM48" i="9"/>
  <c r="BH49" i="9"/>
  <c r="BI49" i="9"/>
  <c r="BJ49" i="9"/>
  <c r="BK49" i="9"/>
  <c r="BL49" i="9"/>
  <c r="BM49" i="9"/>
  <c r="BH50" i="9"/>
  <c r="BI50" i="9"/>
  <c r="BJ50" i="9"/>
  <c r="BK50" i="9"/>
  <c r="BL50" i="9"/>
  <c r="BM50" i="9"/>
  <c r="BH51" i="9"/>
  <c r="BI51" i="9"/>
  <c r="BJ51" i="9"/>
  <c r="BK51" i="9"/>
  <c r="BL51" i="9"/>
  <c r="BM51" i="9"/>
  <c r="BH52" i="9"/>
  <c r="BI52" i="9"/>
  <c r="BJ52" i="9"/>
  <c r="BK52" i="9"/>
  <c r="BL52" i="9"/>
  <c r="BM52" i="9"/>
  <c r="BH53" i="9"/>
  <c r="BI53" i="9"/>
  <c r="BJ53" i="9"/>
  <c r="BK53" i="9"/>
  <c r="BL53" i="9"/>
  <c r="BM53" i="9"/>
  <c r="BH54" i="9"/>
  <c r="BI54" i="9"/>
  <c r="BJ54" i="9"/>
  <c r="BK54" i="9"/>
  <c r="BL54" i="9"/>
  <c r="BM54" i="9"/>
  <c r="BH55" i="9"/>
  <c r="BI55" i="9"/>
  <c r="BJ55" i="9"/>
  <c r="BK55" i="9"/>
  <c r="BL55" i="9"/>
  <c r="BM55" i="9"/>
  <c r="BH56" i="9"/>
  <c r="BI56" i="9"/>
  <c r="BJ56" i="9"/>
  <c r="BK56" i="9"/>
  <c r="BL56" i="9"/>
  <c r="BM56" i="9"/>
  <c r="BM41" i="9"/>
  <c r="BL41" i="9"/>
  <c r="BK41" i="9"/>
  <c r="BJ41" i="9"/>
  <c r="BI41" i="9"/>
  <c r="BH41" i="9"/>
  <c r="BA42" i="9"/>
  <c r="BB42" i="9"/>
  <c r="BC42" i="9"/>
  <c r="BD42" i="9"/>
  <c r="BE42" i="9"/>
  <c r="BF42" i="9"/>
  <c r="BA43" i="9"/>
  <c r="BB43" i="9"/>
  <c r="BC43" i="9"/>
  <c r="BD43" i="9"/>
  <c r="BE43" i="9"/>
  <c r="BF43" i="9"/>
  <c r="BA44" i="9"/>
  <c r="BB44" i="9"/>
  <c r="BC44" i="9"/>
  <c r="BD44" i="9"/>
  <c r="BE44" i="9"/>
  <c r="BF44" i="9"/>
  <c r="BA45" i="9"/>
  <c r="BB45" i="9"/>
  <c r="BC45" i="9"/>
  <c r="BD45" i="9"/>
  <c r="BE45" i="9"/>
  <c r="BF45" i="9"/>
  <c r="BA46" i="9"/>
  <c r="BB46" i="9"/>
  <c r="BC46" i="9"/>
  <c r="BD46" i="9"/>
  <c r="BE46" i="9"/>
  <c r="BF46" i="9"/>
  <c r="BA47" i="9"/>
  <c r="BB47" i="9"/>
  <c r="BC47" i="9"/>
  <c r="BD47" i="9"/>
  <c r="BE47" i="9"/>
  <c r="BF47" i="9"/>
  <c r="BA48" i="9"/>
  <c r="BB48" i="9"/>
  <c r="BC48" i="9"/>
  <c r="BD48" i="9"/>
  <c r="BE48" i="9"/>
  <c r="BF48" i="9"/>
  <c r="BA49" i="9"/>
  <c r="BB49" i="9"/>
  <c r="BC49" i="9"/>
  <c r="BD49" i="9"/>
  <c r="BE49" i="9"/>
  <c r="BF49" i="9"/>
  <c r="BA50" i="9"/>
  <c r="BB50" i="9"/>
  <c r="BC50" i="9"/>
  <c r="BD50" i="9"/>
  <c r="BE50" i="9"/>
  <c r="BF50" i="9"/>
  <c r="BA51" i="9"/>
  <c r="BB51" i="9"/>
  <c r="BC51" i="9"/>
  <c r="BD51" i="9"/>
  <c r="BE51" i="9"/>
  <c r="BF51" i="9"/>
  <c r="BA52" i="9"/>
  <c r="BB52" i="9"/>
  <c r="BC52" i="9"/>
  <c r="BD52" i="9"/>
  <c r="BE52" i="9"/>
  <c r="BF52" i="9"/>
  <c r="BA53" i="9"/>
  <c r="BB53" i="9"/>
  <c r="BC53" i="9"/>
  <c r="BD53" i="9"/>
  <c r="BE53" i="9"/>
  <c r="BF53" i="9"/>
  <c r="BA54" i="9"/>
  <c r="BB54" i="9"/>
  <c r="BC54" i="9"/>
  <c r="BD54" i="9"/>
  <c r="BE54" i="9"/>
  <c r="BF54" i="9"/>
  <c r="BA55" i="9"/>
  <c r="BB55" i="9"/>
  <c r="BC55" i="9"/>
  <c r="BD55" i="9"/>
  <c r="BE55" i="9"/>
  <c r="BF55" i="9"/>
  <c r="BA56" i="9"/>
  <c r="BB56" i="9"/>
  <c r="BC56" i="9"/>
  <c r="BD56" i="9"/>
  <c r="BE56" i="9"/>
  <c r="BF56" i="9"/>
  <c r="BF41" i="9"/>
  <c r="BE41" i="9"/>
  <c r="BD41" i="9"/>
  <c r="BC41" i="9"/>
  <c r="BB41" i="9"/>
  <c r="BA41" i="9"/>
  <c r="AT42" i="9"/>
  <c r="AU42" i="9"/>
  <c r="AV42" i="9"/>
  <c r="AW42" i="9"/>
  <c r="AX42" i="9"/>
  <c r="AY42" i="9"/>
  <c r="AT43" i="9"/>
  <c r="AU43" i="9"/>
  <c r="AV43" i="9"/>
  <c r="AW43" i="9"/>
  <c r="AX43" i="9"/>
  <c r="AY43" i="9"/>
  <c r="AT44" i="9"/>
  <c r="AU44" i="9"/>
  <c r="AV44" i="9"/>
  <c r="AW44" i="9"/>
  <c r="AX44" i="9"/>
  <c r="AY44" i="9"/>
  <c r="AT45" i="9"/>
  <c r="AU45" i="9"/>
  <c r="AV45" i="9"/>
  <c r="AW45" i="9"/>
  <c r="AX45" i="9"/>
  <c r="AY45" i="9"/>
  <c r="AT46" i="9"/>
  <c r="AU46" i="9"/>
  <c r="AV46" i="9"/>
  <c r="AW46" i="9"/>
  <c r="AX46" i="9"/>
  <c r="AY46" i="9"/>
  <c r="AT47" i="9"/>
  <c r="AU47" i="9"/>
  <c r="D22" i="1" s="1"/>
  <c r="AV47" i="9"/>
  <c r="AW47" i="9"/>
  <c r="AX47" i="9"/>
  <c r="AY47" i="9"/>
  <c r="AT48" i="9"/>
  <c r="AU48" i="9"/>
  <c r="AV48" i="9"/>
  <c r="AW48" i="9"/>
  <c r="AX48" i="9"/>
  <c r="AY48" i="9"/>
  <c r="AT49" i="9"/>
  <c r="AU49" i="9"/>
  <c r="AV49" i="9"/>
  <c r="AW49" i="9"/>
  <c r="AX49" i="9"/>
  <c r="AY49" i="9"/>
  <c r="AT50" i="9"/>
  <c r="AU50" i="9"/>
  <c r="AV50" i="9"/>
  <c r="AW50" i="9"/>
  <c r="AX50" i="9"/>
  <c r="AY50" i="9"/>
  <c r="AT51" i="9"/>
  <c r="AU51" i="9"/>
  <c r="AV51" i="9"/>
  <c r="AW51" i="9"/>
  <c r="AX51" i="9"/>
  <c r="AY51" i="9"/>
  <c r="AT52" i="9"/>
  <c r="AU52" i="9"/>
  <c r="AV52" i="9"/>
  <c r="AW52" i="9"/>
  <c r="AX52" i="9"/>
  <c r="AY52" i="9"/>
  <c r="AT53" i="9"/>
  <c r="AU53" i="9"/>
  <c r="AV53" i="9"/>
  <c r="AW53" i="9"/>
  <c r="AX53" i="9"/>
  <c r="AY53" i="9"/>
  <c r="AT54" i="9"/>
  <c r="AU54" i="9"/>
  <c r="AV54" i="9"/>
  <c r="AW54" i="9"/>
  <c r="AX54" i="9"/>
  <c r="AY54" i="9"/>
  <c r="AT55" i="9"/>
  <c r="AU55" i="9"/>
  <c r="AV55" i="9"/>
  <c r="AW55" i="9"/>
  <c r="AX55" i="9"/>
  <c r="AY55" i="9"/>
  <c r="AT56" i="9"/>
  <c r="AU56" i="9"/>
  <c r="AV56" i="9"/>
  <c r="AW56" i="9"/>
  <c r="AX56" i="9"/>
  <c r="AY56" i="9"/>
  <c r="AY41" i="9"/>
  <c r="AX41" i="9"/>
  <c r="AW41" i="9"/>
  <c r="AV41" i="9"/>
  <c r="AU41" i="9"/>
  <c r="AT41" i="9"/>
  <c r="AM42" i="9"/>
  <c r="AN42" i="9"/>
  <c r="AO42" i="9"/>
  <c r="AP42" i="9"/>
  <c r="AQ42" i="9"/>
  <c r="AR42" i="9"/>
  <c r="AM43" i="9"/>
  <c r="AN43" i="9"/>
  <c r="AO43" i="9"/>
  <c r="AP43" i="9"/>
  <c r="AQ43" i="9"/>
  <c r="AR43" i="9"/>
  <c r="AM44" i="9"/>
  <c r="AN44" i="9"/>
  <c r="AO44" i="9"/>
  <c r="AP44" i="9"/>
  <c r="AQ44" i="9"/>
  <c r="AR44" i="9"/>
  <c r="AM45" i="9"/>
  <c r="AN45" i="9"/>
  <c r="AO45" i="9"/>
  <c r="AP45" i="9"/>
  <c r="AQ45" i="9"/>
  <c r="AR45" i="9"/>
  <c r="AM46" i="9"/>
  <c r="AN46" i="9"/>
  <c r="AO46" i="9"/>
  <c r="AP46" i="9"/>
  <c r="AQ46" i="9"/>
  <c r="AR46" i="9"/>
  <c r="AM47" i="9"/>
  <c r="AN47" i="9"/>
  <c r="AO47" i="9"/>
  <c r="AP47" i="9"/>
  <c r="AQ47" i="9"/>
  <c r="AR47" i="9"/>
  <c r="AM48" i="9"/>
  <c r="AN48" i="9"/>
  <c r="AO48" i="9"/>
  <c r="AP48" i="9"/>
  <c r="AQ48" i="9"/>
  <c r="AR48" i="9"/>
  <c r="AM49" i="9"/>
  <c r="AN49" i="9"/>
  <c r="AO49" i="9"/>
  <c r="AP49" i="9"/>
  <c r="AQ49" i="9"/>
  <c r="AR49" i="9"/>
  <c r="AM50" i="9"/>
  <c r="AN50" i="9"/>
  <c r="AO50" i="9"/>
  <c r="AP50" i="9"/>
  <c r="AQ50" i="9"/>
  <c r="AR50" i="9"/>
  <c r="AM51" i="9"/>
  <c r="AN51" i="9"/>
  <c r="AO51" i="9"/>
  <c r="AP51" i="9"/>
  <c r="AQ51" i="9"/>
  <c r="AR51" i="9"/>
  <c r="AM52" i="9"/>
  <c r="AN52" i="9"/>
  <c r="AO52" i="9"/>
  <c r="AP52" i="9"/>
  <c r="AQ52" i="9"/>
  <c r="AR52" i="9"/>
  <c r="AM53" i="9"/>
  <c r="AN53" i="9"/>
  <c r="AO53" i="9"/>
  <c r="AP53" i="9"/>
  <c r="AQ53" i="9"/>
  <c r="AR53" i="9"/>
  <c r="AM54" i="9"/>
  <c r="AN54" i="9"/>
  <c r="AO54" i="9"/>
  <c r="AP54" i="9"/>
  <c r="AQ54" i="9"/>
  <c r="AR54" i="9"/>
  <c r="AM55" i="9"/>
  <c r="AN55" i="9"/>
  <c r="AO55" i="9"/>
  <c r="AP55" i="9"/>
  <c r="AQ55" i="9"/>
  <c r="AR55" i="9"/>
  <c r="AM56" i="9"/>
  <c r="AN56" i="9"/>
  <c r="AO56" i="9"/>
  <c r="AP56" i="9"/>
  <c r="AQ56" i="9"/>
  <c r="AR56" i="9"/>
  <c r="AR41" i="9"/>
  <c r="D21" i="1" s="1"/>
  <c r="AQ41" i="9"/>
  <c r="AP41" i="9"/>
  <c r="AO41" i="9"/>
  <c r="AN41" i="9"/>
  <c r="AM41" i="9"/>
  <c r="Y42" i="9"/>
  <c r="Z42" i="9"/>
  <c r="AA42" i="9"/>
  <c r="AB42" i="9"/>
  <c r="AC42" i="9"/>
  <c r="AD42" i="9"/>
  <c r="Y43" i="9"/>
  <c r="Z43" i="9"/>
  <c r="AA43" i="9"/>
  <c r="AB43" i="9"/>
  <c r="AC43" i="9"/>
  <c r="AD43" i="9"/>
  <c r="Y44" i="9"/>
  <c r="Z44" i="9"/>
  <c r="AA44" i="9"/>
  <c r="AB44" i="9"/>
  <c r="AC44" i="9"/>
  <c r="AD44" i="9"/>
  <c r="Y45" i="9"/>
  <c r="Z45" i="9"/>
  <c r="AA45" i="9"/>
  <c r="AB45" i="9"/>
  <c r="AC45" i="9"/>
  <c r="AD45" i="9"/>
  <c r="Y46" i="9"/>
  <c r="Z46" i="9"/>
  <c r="AA46" i="9"/>
  <c r="AB46" i="9"/>
  <c r="AC46" i="9"/>
  <c r="AD46" i="9"/>
  <c r="Y47" i="9"/>
  <c r="Z47" i="9"/>
  <c r="AA47" i="9"/>
  <c r="AB47" i="9"/>
  <c r="AC47" i="9"/>
  <c r="AD47" i="9"/>
  <c r="Y48" i="9"/>
  <c r="Z48" i="9"/>
  <c r="AA48" i="9"/>
  <c r="AB48" i="9"/>
  <c r="AC48" i="9"/>
  <c r="AD48" i="9"/>
  <c r="Y49" i="9"/>
  <c r="Z49" i="9"/>
  <c r="AA49" i="9"/>
  <c r="AB49" i="9"/>
  <c r="AC49" i="9"/>
  <c r="AD49" i="9"/>
  <c r="Y50" i="9"/>
  <c r="Z50" i="9"/>
  <c r="AA50" i="9"/>
  <c r="AB50" i="9"/>
  <c r="AC50" i="9"/>
  <c r="AD50" i="9"/>
  <c r="Y51" i="9"/>
  <c r="Z51" i="9"/>
  <c r="AA51" i="9"/>
  <c r="AB51" i="9"/>
  <c r="AC51" i="9"/>
  <c r="AD51" i="9"/>
  <c r="Y52" i="9"/>
  <c r="Z52" i="9"/>
  <c r="AA52" i="9"/>
  <c r="AB52" i="9"/>
  <c r="AC52" i="9"/>
  <c r="AD52" i="9"/>
  <c r="Y53" i="9"/>
  <c r="Z53" i="9"/>
  <c r="AA53" i="9"/>
  <c r="AB53" i="9"/>
  <c r="AC53" i="9"/>
  <c r="AD53" i="9"/>
  <c r="Y54" i="9"/>
  <c r="Z54" i="9"/>
  <c r="AA54" i="9"/>
  <c r="AB54" i="9"/>
  <c r="AC54" i="9"/>
  <c r="AD54" i="9"/>
  <c r="Y55" i="9"/>
  <c r="Z55" i="9"/>
  <c r="AA55" i="9"/>
  <c r="AB55" i="9"/>
  <c r="AC55" i="9"/>
  <c r="AD55" i="9"/>
  <c r="Y56" i="9"/>
  <c r="Z56" i="9"/>
  <c r="AA56" i="9"/>
  <c r="AB56" i="9"/>
  <c r="AC56" i="9"/>
  <c r="AD56" i="9"/>
  <c r="AD41" i="9"/>
  <c r="AC41" i="9"/>
  <c r="AB41" i="9"/>
  <c r="AA41" i="9"/>
  <c r="Z41" i="9"/>
  <c r="Y41" i="9"/>
  <c r="BG39" i="9"/>
  <c r="AZ39" i="9"/>
  <c r="AS39" i="9"/>
  <c r="AL39" i="9"/>
  <c r="X39" i="9"/>
  <c r="AJ76" i="8"/>
  <c r="AI76" i="8"/>
  <c r="AH76" i="8"/>
  <c r="AG76" i="8"/>
  <c r="AF76" i="8"/>
  <c r="AJ75" i="8"/>
  <c r="AI75" i="8"/>
  <c r="AH75" i="8"/>
  <c r="AG75" i="8"/>
  <c r="AF75" i="8"/>
  <c r="AJ74" i="8"/>
  <c r="AI74" i="8"/>
  <c r="AH74" i="8"/>
  <c r="AG74" i="8"/>
  <c r="AF74" i="8"/>
  <c r="AJ73" i="8"/>
  <c r="AI73" i="8"/>
  <c r="AH73" i="8"/>
  <c r="AG73" i="8"/>
  <c r="AF73" i="8"/>
  <c r="AJ72" i="8"/>
  <c r="AI72" i="8"/>
  <c r="AH72" i="8"/>
  <c r="AG72" i="8"/>
  <c r="AF72" i="8"/>
  <c r="AJ71" i="8"/>
  <c r="AI71" i="8"/>
  <c r="AH71" i="8"/>
  <c r="AG71" i="8"/>
  <c r="AF71" i="8"/>
  <c r="AJ70" i="8"/>
  <c r="AI70" i="8"/>
  <c r="AH70" i="8"/>
  <c r="AG70" i="8"/>
  <c r="AF70" i="8"/>
  <c r="AJ69" i="8"/>
  <c r="AI69" i="8"/>
  <c r="AH69" i="8"/>
  <c r="AG69" i="8"/>
  <c r="AF69" i="8"/>
  <c r="AJ68" i="8"/>
  <c r="AI68" i="8"/>
  <c r="AH68" i="8"/>
  <c r="AG68" i="8"/>
  <c r="AF68" i="8"/>
  <c r="AJ67" i="8"/>
  <c r="AI67" i="8"/>
  <c r="AH67" i="8"/>
  <c r="AG67" i="8"/>
  <c r="AF67" i="8"/>
  <c r="AJ66" i="8"/>
  <c r="AI66" i="8"/>
  <c r="AH66" i="8"/>
  <c r="AG66" i="8"/>
  <c r="AF66" i="8"/>
  <c r="AJ65" i="8"/>
  <c r="AI65" i="8"/>
  <c r="AH65" i="8"/>
  <c r="AG65" i="8"/>
  <c r="AF65" i="8"/>
  <c r="AJ64" i="8"/>
  <c r="AI64" i="8"/>
  <c r="AH64" i="8"/>
  <c r="AG64" i="8"/>
  <c r="AF64" i="8"/>
  <c r="AJ63" i="8"/>
  <c r="AI63" i="8"/>
  <c r="AH63" i="8"/>
  <c r="AG63" i="8"/>
  <c r="AF63" i="8"/>
  <c r="AL61" i="8"/>
  <c r="AS61" i="8"/>
  <c r="AG34" i="12" l="1"/>
  <c r="N6" i="12"/>
  <c r="AI34" i="12" s="1"/>
  <c r="AH26" i="12"/>
  <c r="K11" i="12"/>
  <c r="AG38" i="12"/>
  <c r="R11" i="12"/>
  <c r="AI38" i="12"/>
  <c r="K6" i="12"/>
  <c r="G6" i="12"/>
  <c r="AJ26" i="12" s="1"/>
  <c r="D11" i="12"/>
  <c r="H11" i="12" s="1"/>
  <c r="G11" i="12"/>
  <c r="AJ30" i="12" s="1"/>
  <c r="D6" i="12"/>
  <c r="R6" i="12"/>
  <c r="BZ57" i="6"/>
  <c r="CA57" i="6"/>
  <c r="CB57" i="6"/>
  <c r="CC57" i="6"/>
  <c r="CD57" i="6"/>
  <c r="CE57" i="6"/>
  <c r="BZ58" i="6"/>
  <c r="CA58" i="6"/>
  <c r="CB58" i="6"/>
  <c r="CC58" i="6"/>
  <c r="CD58" i="6"/>
  <c r="CE58" i="6"/>
  <c r="BZ59" i="6"/>
  <c r="CA59" i="6"/>
  <c r="CB59" i="6"/>
  <c r="CC59" i="6"/>
  <c r="CD59" i="6"/>
  <c r="CE59" i="6"/>
  <c r="BZ60" i="6"/>
  <c r="CA60" i="6"/>
  <c r="CB60" i="6"/>
  <c r="CC60" i="6"/>
  <c r="CD60" i="6"/>
  <c r="CE60" i="6"/>
  <c r="BZ61" i="6"/>
  <c r="CA61" i="6"/>
  <c r="CB61" i="6"/>
  <c r="CC61" i="6"/>
  <c r="CD61" i="6"/>
  <c r="CE61" i="6"/>
  <c r="BZ62" i="6"/>
  <c r="CA62" i="6"/>
  <c r="CB62" i="6"/>
  <c r="CC62" i="6"/>
  <c r="CD62" i="6"/>
  <c r="CE62" i="6"/>
  <c r="BZ63" i="6"/>
  <c r="CA63" i="6"/>
  <c r="CB63" i="6"/>
  <c r="CC63" i="6"/>
  <c r="CD63" i="6"/>
  <c r="CE63" i="6"/>
  <c r="BZ64" i="6"/>
  <c r="CA64" i="6"/>
  <c r="CB64" i="6"/>
  <c r="CC64" i="6"/>
  <c r="CD64" i="6"/>
  <c r="CE64" i="6"/>
  <c r="BZ65" i="6"/>
  <c r="CA65" i="6"/>
  <c r="CB65" i="6"/>
  <c r="CC65" i="6"/>
  <c r="CD65" i="6"/>
  <c r="CE65" i="6"/>
  <c r="BZ66" i="6"/>
  <c r="CA66" i="6"/>
  <c r="CB66" i="6"/>
  <c r="CC66" i="6"/>
  <c r="CD66" i="6"/>
  <c r="CE66" i="6"/>
  <c r="BZ67" i="6"/>
  <c r="CA67" i="6"/>
  <c r="CB67" i="6"/>
  <c r="CC67" i="6"/>
  <c r="CD67" i="6"/>
  <c r="CE67" i="6"/>
  <c r="BZ68" i="6"/>
  <c r="CA68" i="6"/>
  <c r="CB68" i="6"/>
  <c r="CC68" i="6"/>
  <c r="CD68" i="6"/>
  <c r="CE68" i="6"/>
  <c r="BZ69" i="6"/>
  <c r="CA69" i="6"/>
  <c r="CB69" i="6"/>
  <c r="I13" i="10" s="1"/>
  <c r="CC69" i="6"/>
  <c r="CD69" i="6"/>
  <c r="CE69" i="6"/>
  <c r="BZ70" i="6"/>
  <c r="CA70" i="6"/>
  <c r="CB70" i="6"/>
  <c r="CC70" i="6"/>
  <c r="CD70" i="6"/>
  <c r="CE70" i="6"/>
  <c r="BZ71" i="6"/>
  <c r="CA71" i="6"/>
  <c r="CB71" i="6"/>
  <c r="CC71" i="6"/>
  <c r="CD71" i="6"/>
  <c r="CE71" i="6"/>
  <c r="BZ72" i="6"/>
  <c r="CA72" i="6"/>
  <c r="CB72" i="6"/>
  <c r="CC72" i="6"/>
  <c r="CD72" i="6"/>
  <c r="CE72" i="6"/>
  <c r="BZ73" i="6"/>
  <c r="CA73" i="6"/>
  <c r="CB73" i="6"/>
  <c r="CC73" i="6"/>
  <c r="CD73" i="6"/>
  <c r="CE73" i="6"/>
  <c r="BZ74" i="6"/>
  <c r="CA74" i="6"/>
  <c r="CB74" i="6"/>
  <c r="CC74" i="6"/>
  <c r="CD74" i="6"/>
  <c r="CE74" i="6"/>
  <c r="BZ75" i="6"/>
  <c r="CA75" i="6"/>
  <c r="CB75" i="6"/>
  <c r="CC75" i="6"/>
  <c r="CD75" i="6"/>
  <c r="CE75" i="6"/>
  <c r="BZ76" i="6"/>
  <c r="CA76" i="6"/>
  <c r="CB76" i="6"/>
  <c r="CC76" i="6"/>
  <c r="CD76" i="6"/>
  <c r="CE76" i="6"/>
  <c r="BZ77" i="6"/>
  <c r="CA77" i="6"/>
  <c r="CB77" i="6"/>
  <c r="CC77" i="6"/>
  <c r="CD77" i="6"/>
  <c r="CE77" i="6"/>
  <c r="BZ78" i="6"/>
  <c r="CA78" i="6"/>
  <c r="CB78" i="6"/>
  <c r="CC78" i="6"/>
  <c r="CD78" i="6"/>
  <c r="CE78" i="6"/>
  <c r="BZ79" i="6"/>
  <c r="CA79" i="6"/>
  <c r="CB79" i="6"/>
  <c r="CC79" i="6"/>
  <c r="CD79" i="6"/>
  <c r="CE79" i="6"/>
  <c r="BZ56" i="6"/>
  <c r="CA56" i="6"/>
  <c r="CB56" i="6"/>
  <c r="CC56" i="6"/>
  <c r="CD56" i="6"/>
  <c r="CE56" i="6"/>
  <c r="BZ54" i="6"/>
  <c r="CA54" i="6"/>
  <c r="CB54" i="6"/>
  <c r="CC54" i="6"/>
  <c r="CD54" i="6"/>
  <c r="CE54" i="6"/>
  <c r="BZ55" i="6"/>
  <c r="CA55" i="6"/>
  <c r="CB55" i="6"/>
  <c r="CC55" i="6"/>
  <c r="CD55" i="6"/>
  <c r="CE55" i="6"/>
  <c r="CE53" i="6"/>
  <c r="CD53" i="6"/>
  <c r="CC53" i="6"/>
  <c r="CB53" i="6"/>
  <c r="CA53" i="6"/>
  <c r="BZ53" i="6"/>
  <c r="BS57" i="6"/>
  <c r="BT57" i="6"/>
  <c r="BU57" i="6"/>
  <c r="BV57" i="6"/>
  <c r="BW57" i="6"/>
  <c r="BX57" i="6"/>
  <c r="BS58" i="6"/>
  <c r="BT58" i="6"/>
  <c r="BU58" i="6"/>
  <c r="BV58" i="6"/>
  <c r="BW58" i="6"/>
  <c r="BX58" i="6"/>
  <c r="BS59" i="6"/>
  <c r="BT59" i="6"/>
  <c r="BU59" i="6"/>
  <c r="BV59" i="6"/>
  <c r="BW59" i="6"/>
  <c r="BX59" i="6"/>
  <c r="BS60" i="6"/>
  <c r="BT60" i="6"/>
  <c r="BU60" i="6"/>
  <c r="BV60" i="6"/>
  <c r="BW60" i="6"/>
  <c r="BX60" i="6"/>
  <c r="BS61" i="6"/>
  <c r="BT61" i="6"/>
  <c r="BU61" i="6"/>
  <c r="BV61" i="6"/>
  <c r="BW61" i="6"/>
  <c r="BX61" i="6"/>
  <c r="BS62" i="6"/>
  <c r="BT62" i="6"/>
  <c r="BU62" i="6"/>
  <c r="BV62" i="6"/>
  <c r="BW62" i="6"/>
  <c r="BX62" i="6"/>
  <c r="BS63" i="6"/>
  <c r="BT63" i="6"/>
  <c r="BU63" i="6"/>
  <c r="BV63" i="6"/>
  <c r="BW63" i="6"/>
  <c r="BX63" i="6"/>
  <c r="BS64" i="6"/>
  <c r="BT64" i="6"/>
  <c r="BU64" i="6"/>
  <c r="BV64" i="6"/>
  <c r="BW64" i="6"/>
  <c r="BX64" i="6"/>
  <c r="BS65" i="6"/>
  <c r="BT65" i="6"/>
  <c r="BU65" i="6"/>
  <c r="BV65" i="6"/>
  <c r="BW65" i="6"/>
  <c r="BX65" i="6"/>
  <c r="BS66" i="6"/>
  <c r="BT66" i="6"/>
  <c r="BU66" i="6"/>
  <c r="BV66" i="6"/>
  <c r="BW66" i="6"/>
  <c r="BX66" i="6"/>
  <c r="BS67" i="6"/>
  <c r="BT67" i="6"/>
  <c r="BU67" i="6"/>
  <c r="BV67" i="6"/>
  <c r="BW67" i="6"/>
  <c r="BX67" i="6"/>
  <c r="BS68" i="6"/>
  <c r="BT68" i="6"/>
  <c r="BU68" i="6"/>
  <c r="BV68" i="6"/>
  <c r="BW68" i="6"/>
  <c r="BX68" i="6"/>
  <c r="BS69" i="6"/>
  <c r="BT69" i="6"/>
  <c r="BU69" i="6"/>
  <c r="BV69" i="6"/>
  <c r="BW69" i="6"/>
  <c r="BX69" i="6"/>
  <c r="BS70" i="6"/>
  <c r="BT70" i="6"/>
  <c r="BU70" i="6"/>
  <c r="BV70" i="6"/>
  <c r="BW70" i="6"/>
  <c r="BX70" i="6"/>
  <c r="BS71" i="6"/>
  <c r="BT71" i="6"/>
  <c r="BU71" i="6"/>
  <c r="BV71" i="6"/>
  <c r="BW71" i="6"/>
  <c r="BX71" i="6"/>
  <c r="BS72" i="6"/>
  <c r="BT72" i="6"/>
  <c r="BU72" i="6"/>
  <c r="BV72" i="6"/>
  <c r="BW72" i="6"/>
  <c r="BX72" i="6"/>
  <c r="BS73" i="6"/>
  <c r="BT73" i="6"/>
  <c r="BU73" i="6"/>
  <c r="BV73" i="6"/>
  <c r="BW73" i="6"/>
  <c r="BX73" i="6"/>
  <c r="BS74" i="6"/>
  <c r="BT74" i="6"/>
  <c r="BU74" i="6"/>
  <c r="BV74" i="6"/>
  <c r="BW74" i="6"/>
  <c r="BX74" i="6"/>
  <c r="BS75" i="6"/>
  <c r="BT75" i="6"/>
  <c r="BU75" i="6"/>
  <c r="BV75" i="6"/>
  <c r="BW75" i="6"/>
  <c r="BX75" i="6"/>
  <c r="BS76" i="6"/>
  <c r="BT76" i="6"/>
  <c r="BU76" i="6"/>
  <c r="BV76" i="6"/>
  <c r="BW76" i="6"/>
  <c r="BX76" i="6"/>
  <c r="BS77" i="6"/>
  <c r="BT77" i="6"/>
  <c r="BU77" i="6"/>
  <c r="BV77" i="6"/>
  <c r="BW77" i="6"/>
  <c r="BX77" i="6"/>
  <c r="BS78" i="6"/>
  <c r="BT78" i="6"/>
  <c r="BU78" i="6"/>
  <c r="BV78" i="6"/>
  <c r="BW78" i="6"/>
  <c r="BX78" i="6"/>
  <c r="BS79" i="6"/>
  <c r="BT79" i="6"/>
  <c r="BU79" i="6"/>
  <c r="BV79" i="6"/>
  <c r="BW79" i="6"/>
  <c r="BX79" i="6"/>
  <c r="BS56" i="6"/>
  <c r="BT56" i="6"/>
  <c r="BU56" i="6"/>
  <c r="BV56" i="6"/>
  <c r="BW56" i="6"/>
  <c r="BX56" i="6"/>
  <c r="BS54" i="6"/>
  <c r="BT54" i="6"/>
  <c r="BU54" i="6"/>
  <c r="BV54" i="6"/>
  <c r="BW54" i="6"/>
  <c r="BX54" i="6"/>
  <c r="BS55" i="6"/>
  <c r="BT55" i="6"/>
  <c r="BU55" i="6"/>
  <c r="BV55" i="6"/>
  <c r="BW55" i="6"/>
  <c r="BX55" i="6"/>
  <c r="BX53" i="6"/>
  <c r="BW53" i="6"/>
  <c r="BV53" i="6"/>
  <c r="BU53" i="6"/>
  <c r="BT53" i="6"/>
  <c r="BS53" i="6"/>
  <c r="BL57" i="6"/>
  <c r="BM57" i="6"/>
  <c r="BN57" i="6"/>
  <c r="BO57" i="6"/>
  <c r="BP57" i="6"/>
  <c r="BQ57" i="6"/>
  <c r="BL58" i="6"/>
  <c r="BM58" i="6"/>
  <c r="BN58" i="6"/>
  <c r="BO58" i="6"/>
  <c r="BP58" i="6"/>
  <c r="BQ58" i="6"/>
  <c r="BL59" i="6"/>
  <c r="BM59" i="6"/>
  <c r="BN59" i="6"/>
  <c r="BO59" i="6"/>
  <c r="BP59" i="6"/>
  <c r="BQ59" i="6"/>
  <c r="BL60" i="6"/>
  <c r="BM60" i="6"/>
  <c r="BN60" i="6"/>
  <c r="BO60" i="6"/>
  <c r="BP60" i="6"/>
  <c r="BQ60" i="6"/>
  <c r="BL61" i="6"/>
  <c r="BM61" i="6"/>
  <c r="BN61" i="6"/>
  <c r="BO61" i="6"/>
  <c r="BP61" i="6"/>
  <c r="BQ61" i="6"/>
  <c r="BL62" i="6"/>
  <c r="BM62" i="6"/>
  <c r="BN62" i="6"/>
  <c r="BO62" i="6"/>
  <c r="BP62" i="6"/>
  <c r="BQ62" i="6"/>
  <c r="BL63" i="6"/>
  <c r="BM63" i="6"/>
  <c r="BN63" i="6"/>
  <c r="BO63" i="6"/>
  <c r="BP63" i="6"/>
  <c r="BQ63" i="6"/>
  <c r="BL64" i="6"/>
  <c r="BM64" i="6"/>
  <c r="BN64" i="6"/>
  <c r="BO64" i="6"/>
  <c r="BP64" i="6"/>
  <c r="BQ64" i="6"/>
  <c r="BL65" i="6"/>
  <c r="BM65" i="6"/>
  <c r="BN65" i="6"/>
  <c r="BO65" i="6"/>
  <c r="BP65" i="6"/>
  <c r="BQ65" i="6"/>
  <c r="BL66" i="6"/>
  <c r="BM66" i="6"/>
  <c r="BN66" i="6"/>
  <c r="BO66" i="6"/>
  <c r="BP66" i="6"/>
  <c r="BQ66" i="6"/>
  <c r="BL67" i="6"/>
  <c r="BM67" i="6"/>
  <c r="BN67" i="6"/>
  <c r="BO67" i="6"/>
  <c r="BP67" i="6"/>
  <c r="BQ67" i="6"/>
  <c r="BL68" i="6"/>
  <c r="BM68" i="6"/>
  <c r="BN68" i="6"/>
  <c r="BO68" i="6"/>
  <c r="BP68" i="6"/>
  <c r="BQ68" i="6"/>
  <c r="BL69" i="6"/>
  <c r="BM69" i="6"/>
  <c r="BN69" i="6"/>
  <c r="I11" i="10" s="1"/>
  <c r="BO69" i="6"/>
  <c r="BP69" i="6"/>
  <c r="BQ69" i="6"/>
  <c r="BL70" i="6"/>
  <c r="BM70" i="6"/>
  <c r="BN70" i="6"/>
  <c r="BO70" i="6"/>
  <c r="BP70" i="6"/>
  <c r="BQ70" i="6"/>
  <c r="BL71" i="6"/>
  <c r="BM71" i="6"/>
  <c r="BN71" i="6"/>
  <c r="BO71" i="6"/>
  <c r="BP71" i="6"/>
  <c r="BQ71" i="6"/>
  <c r="BL72" i="6"/>
  <c r="BM72" i="6"/>
  <c r="BN72" i="6"/>
  <c r="BO72" i="6"/>
  <c r="BP72" i="6"/>
  <c r="BQ72" i="6"/>
  <c r="BL73" i="6"/>
  <c r="BM73" i="6"/>
  <c r="BN73" i="6"/>
  <c r="BO73" i="6"/>
  <c r="BP73" i="6"/>
  <c r="BQ73" i="6"/>
  <c r="BL74" i="6"/>
  <c r="BM74" i="6"/>
  <c r="BN74" i="6"/>
  <c r="BO74" i="6"/>
  <c r="BP74" i="6"/>
  <c r="BQ74" i="6"/>
  <c r="BL75" i="6"/>
  <c r="BM75" i="6"/>
  <c r="BN75" i="6"/>
  <c r="BO75" i="6"/>
  <c r="BP75" i="6"/>
  <c r="BQ75" i="6"/>
  <c r="BL76" i="6"/>
  <c r="BM76" i="6"/>
  <c r="BN76" i="6"/>
  <c r="BO76" i="6"/>
  <c r="BP76" i="6"/>
  <c r="BQ76" i="6"/>
  <c r="BL77" i="6"/>
  <c r="BM77" i="6"/>
  <c r="BN77" i="6"/>
  <c r="BO77" i="6"/>
  <c r="BP77" i="6"/>
  <c r="BQ77" i="6"/>
  <c r="BL78" i="6"/>
  <c r="BM78" i="6"/>
  <c r="BN78" i="6"/>
  <c r="BO78" i="6"/>
  <c r="BP78" i="6"/>
  <c r="BQ78" i="6"/>
  <c r="BL79" i="6"/>
  <c r="BM79" i="6"/>
  <c r="BN79" i="6"/>
  <c r="BO79" i="6"/>
  <c r="BP79" i="6"/>
  <c r="BQ79" i="6"/>
  <c r="BL56" i="6"/>
  <c r="BM56" i="6"/>
  <c r="BN56" i="6"/>
  <c r="BO56" i="6"/>
  <c r="BP56" i="6"/>
  <c r="BQ56" i="6"/>
  <c r="BL54" i="6"/>
  <c r="BM54" i="6"/>
  <c r="BN54" i="6"/>
  <c r="BO54" i="6"/>
  <c r="BP54" i="6"/>
  <c r="BQ54" i="6"/>
  <c r="BL55" i="6"/>
  <c r="BM55" i="6"/>
  <c r="BN55" i="6"/>
  <c r="BO55" i="6"/>
  <c r="BP55" i="6"/>
  <c r="BQ55" i="6"/>
  <c r="BQ53" i="6"/>
  <c r="BP53" i="6"/>
  <c r="BO53" i="6"/>
  <c r="BN53" i="6"/>
  <c r="BM53" i="6"/>
  <c r="BL53" i="6"/>
  <c r="BE57" i="6"/>
  <c r="BF57" i="6"/>
  <c r="BG57" i="6"/>
  <c r="BH57" i="6"/>
  <c r="BI57" i="6"/>
  <c r="BJ57" i="6"/>
  <c r="BE58" i="6"/>
  <c r="BF58" i="6"/>
  <c r="BG58" i="6"/>
  <c r="BH58" i="6"/>
  <c r="BI58" i="6"/>
  <c r="BJ58" i="6"/>
  <c r="BE59" i="6"/>
  <c r="BF59" i="6"/>
  <c r="BG59" i="6"/>
  <c r="BH59" i="6"/>
  <c r="BI59" i="6"/>
  <c r="BJ59" i="6"/>
  <c r="BE60" i="6"/>
  <c r="BF60" i="6"/>
  <c r="BG60" i="6"/>
  <c r="BH60" i="6"/>
  <c r="BI60" i="6"/>
  <c r="BJ60" i="6"/>
  <c r="BE61" i="6"/>
  <c r="BF61" i="6"/>
  <c r="BG61" i="6"/>
  <c r="BH61" i="6"/>
  <c r="BI61" i="6"/>
  <c r="BJ61" i="6"/>
  <c r="BE62" i="6"/>
  <c r="BF62" i="6"/>
  <c r="BG62" i="6"/>
  <c r="BH62" i="6"/>
  <c r="BI62" i="6"/>
  <c r="BJ62" i="6"/>
  <c r="BE63" i="6"/>
  <c r="BF63" i="6"/>
  <c r="BG63" i="6"/>
  <c r="BH63" i="6"/>
  <c r="BI63" i="6"/>
  <c r="BJ63" i="6"/>
  <c r="BE64" i="6"/>
  <c r="BF64" i="6"/>
  <c r="BG64" i="6"/>
  <c r="BH64" i="6"/>
  <c r="BI64" i="6"/>
  <c r="BJ64" i="6"/>
  <c r="BE65" i="6"/>
  <c r="BF65" i="6"/>
  <c r="BG65" i="6"/>
  <c r="BH65" i="6"/>
  <c r="BI65" i="6"/>
  <c r="BJ65" i="6"/>
  <c r="BE66" i="6"/>
  <c r="BF66" i="6"/>
  <c r="BG66" i="6"/>
  <c r="BH66" i="6"/>
  <c r="BI66" i="6"/>
  <c r="BJ66" i="6"/>
  <c r="BE67" i="6"/>
  <c r="BF67" i="6"/>
  <c r="BG67" i="6"/>
  <c r="BH67" i="6"/>
  <c r="BI67" i="6"/>
  <c r="BJ67" i="6"/>
  <c r="BE68" i="6"/>
  <c r="BF68" i="6"/>
  <c r="BG68" i="6"/>
  <c r="BH68" i="6"/>
  <c r="BI68" i="6"/>
  <c r="BJ68" i="6"/>
  <c r="BE69" i="6"/>
  <c r="BF69" i="6"/>
  <c r="BG69" i="6"/>
  <c r="BH69" i="6"/>
  <c r="BI69" i="6"/>
  <c r="BJ69" i="6"/>
  <c r="BE70" i="6"/>
  <c r="BF70" i="6"/>
  <c r="BG70" i="6"/>
  <c r="BH70" i="6"/>
  <c r="BI70" i="6"/>
  <c r="BJ70" i="6"/>
  <c r="BE71" i="6"/>
  <c r="BF71" i="6"/>
  <c r="BG71" i="6"/>
  <c r="BH71" i="6"/>
  <c r="BI71" i="6"/>
  <c r="BJ71" i="6"/>
  <c r="BE72" i="6"/>
  <c r="BF72" i="6"/>
  <c r="BG72" i="6"/>
  <c r="BH72" i="6"/>
  <c r="BI72" i="6"/>
  <c r="BJ72" i="6"/>
  <c r="BE73" i="6"/>
  <c r="BF73" i="6"/>
  <c r="BG73" i="6"/>
  <c r="BH73" i="6"/>
  <c r="BI73" i="6"/>
  <c r="BJ73" i="6"/>
  <c r="BE74" i="6"/>
  <c r="BF74" i="6"/>
  <c r="BG74" i="6"/>
  <c r="BH74" i="6"/>
  <c r="BI74" i="6"/>
  <c r="BJ74" i="6"/>
  <c r="BE75" i="6"/>
  <c r="BF75" i="6"/>
  <c r="BG75" i="6"/>
  <c r="BH75" i="6"/>
  <c r="BI75" i="6"/>
  <c r="BJ75" i="6"/>
  <c r="BE76" i="6"/>
  <c r="BF76" i="6"/>
  <c r="BG76" i="6"/>
  <c r="BH76" i="6"/>
  <c r="BI76" i="6"/>
  <c r="BJ76" i="6"/>
  <c r="BE77" i="6"/>
  <c r="BF77" i="6"/>
  <c r="BG77" i="6"/>
  <c r="BH77" i="6"/>
  <c r="BI77" i="6"/>
  <c r="BJ77" i="6"/>
  <c r="BE78" i="6"/>
  <c r="BF78" i="6"/>
  <c r="BG78" i="6"/>
  <c r="BH78" i="6"/>
  <c r="BI78" i="6"/>
  <c r="BJ78" i="6"/>
  <c r="BE79" i="6"/>
  <c r="BF79" i="6"/>
  <c r="BG79" i="6"/>
  <c r="BH79" i="6"/>
  <c r="BI79" i="6"/>
  <c r="BJ79" i="6"/>
  <c r="BE56" i="6"/>
  <c r="BF56" i="6"/>
  <c r="BG56" i="6"/>
  <c r="BH56" i="6"/>
  <c r="BI56" i="6"/>
  <c r="BJ56" i="6"/>
  <c r="BE54" i="6"/>
  <c r="BF54" i="6"/>
  <c r="BG54" i="6"/>
  <c r="BH54" i="6"/>
  <c r="BI54" i="6"/>
  <c r="BJ54" i="6"/>
  <c r="BE55" i="6"/>
  <c r="BF55" i="6"/>
  <c r="BG55" i="6"/>
  <c r="BH55" i="6"/>
  <c r="BI55" i="6"/>
  <c r="BJ55" i="6"/>
  <c r="BJ53" i="6"/>
  <c r="BI53" i="6"/>
  <c r="BH53" i="6"/>
  <c r="BG53" i="6"/>
  <c r="BF53" i="6"/>
  <c r="BE53" i="6"/>
  <c r="AX57" i="6"/>
  <c r="AY57" i="6"/>
  <c r="AZ57" i="6"/>
  <c r="BA57" i="6"/>
  <c r="BB57" i="6"/>
  <c r="BC57" i="6"/>
  <c r="AX58" i="6"/>
  <c r="AY58" i="6"/>
  <c r="AZ58" i="6"/>
  <c r="BA58" i="6"/>
  <c r="BB58" i="6"/>
  <c r="BC58" i="6"/>
  <c r="AX59" i="6"/>
  <c r="AY59" i="6"/>
  <c r="AZ59" i="6"/>
  <c r="BA59" i="6"/>
  <c r="BB59" i="6"/>
  <c r="BC59" i="6"/>
  <c r="AX60" i="6"/>
  <c r="AY60" i="6"/>
  <c r="AZ60" i="6"/>
  <c r="BA60" i="6"/>
  <c r="BB60" i="6"/>
  <c r="BC60" i="6"/>
  <c r="AX61" i="6"/>
  <c r="AY61" i="6"/>
  <c r="AZ61" i="6"/>
  <c r="BA61" i="6"/>
  <c r="BB61" i="6"/>
  <c r="BC61" i="6"/>
  <c r="AX62" i="6"/>
  <c r="AY62" i="6"/>
  <c r="AZ62" i="6"/>
  <c r="BA62" i="6"/>
  <c r="BB62" i="6"/>
  <c r="BC62" i="6"/>
  <c r="AX63" i="6"/>
  <c r="AY63" i="6"/>
  <c r="AZ63" i="6"/>
  <c r="BA63" i="6"/>
  <c r="BB63" i="6"/>
  <c r="BC63" i="6"/>
  <c r="AX64" i="6"/>
  <c r="AY64" i="6"/>
  <c r="AZ64" i="6"/>
  <c r="BA64" i="6"/>
  <c r="BB64" i="6"/>
  <c r="BC64" i="6"/>
  <c r="AX65" i="6"/>
  <c r="AY65" i="6"/>
  <c r="AZ65" i="6"/>
  <c r="BA65" i="6"/>
  <c r="BB65" i="6"/>
  <c r="BC65" i="6"/>
  <c r="AX66" i="6"/>
  <c r="AY66" i="6"/>
  <c r="AZ66" i="6"/>
  <c r="BA66" i="6"/>
  <c r="BB66" i="6"/>
  <c r="BC66" i="6"/>
  <c r="AX67" i="6"/>
  <c r="AY67" i="6"/>
  <c r="AZ67" i="6"/>
  <c r="BA67" i="6"/>
  <c r="BB67" i="6"/>
  <c r="BC67" i="6"/>
  <c r="AX68" i="6"/>
  <c r="AY68" i="6"/>
  <c r="AZ68" i="6"/>
  <c r="BA68" i="6"/>
  <c r="BB68" i="6"/>
  <c r="BC68" i="6"/>
  <c r="AX69" i="6"/>
  <c r="AY69" i="6"/>
  <c r="AZ69" i="6"/>
  <c r="I9" i="10" s="1"/>
  <c r="BA69" i="6"/>
  <c r="BB69" i="6"/>
  <c r="BC69" i="6"/>
  <c r="AX70" i="6"/>
  <c r="AY70" i="6"/>
  <c r="AZ70" i="6"/>
  <c r="BA70" i="6"/>
  <c r="BB70" i="6"/>
  <c r="BC70" i="6"/>
  <c r="AX71" i="6"/>
  <c r="AY71" i="6"/>
  <c r="AZ71" i="6"/>
  <c r="BA71" i="6"/>
  <c r="BB71" i="6"/>
  <c r="BC71" i="6"/>
  <c r="AX72" i="6"/>
  <c r="AY72" i="6"/>
  <c r="AZ72" i="6"/>
  <c r="BA72" i="6"/>
  <c r="BB72" i="6"/>
  <c r="BC72" i="6"/>
  <c r="AX73" i="6"/>
  <c r="AY73" i="6"/>
  <c r="AZ73" i="6"/>
  <c r="BA73" i="6"/>
  <c r="BB73" i="6"/>
  <c r="BC73" i="6"/>
  <c r="AX74" i="6"/>
  <c r="AY74" i="6"/>
  <c r="AZ74" i="6"/>
  <c r="BA74" i="6"/>
  <c r="BB74" i="6"/>
  <c r="BC74" i="6"/>
  <c r="AX75" i="6"/>
  <c r="AY75" i="6"/>
  <c r="AZ75" i="6"/>
  <c r="BA75" i="6"/>
  <c r="BB75" i="6"/>
  <c r="BC75" i="6"/>
  <c r="AX76" i="6"/>
  <c r="AY76" i="6"/>
  <c r="AZ76" i="6"/>
  <c r="BA76" i="6"/>
  <c r="BB76" i="6"/>
  <c r="BC76" i="6"/>
  <c r="AX77" i="6"/>
  <c r="AY77" i="6"/>
  <c r="AZ77" i="6"/>
  <c r="BA77" i="6"/>
  <c r="BB77" i="6"/>
  <c r="BC77" i="6"/>
  <c r="AX78" i="6"/>
  <c r="AY78" i="6"/>
  <c r="AZ78" i="6"/>
  <c r="BA78" i="6"/>
  <c r="BB78" i="6"/>
  <c r="BC78" i="6"/>
  <c r="AX79" i="6"/>
  <c r="AY79" i="6"/>
  <c r="AZ79" i="6"/>
  <c r="BA79" i="6"/>
  <c r="BB79" i="6"/>
  <c r="BC79" i="6"/>
  <c r="AX56" i="6"/>
  <c r="AY56" i="6"/>
  <c r="AZ56" i="6"/>
  <c r="BA56" i="6"/>
  <c r="BB56" i="6"/>
  <c r="BC56" i="6"/>
  <c r="AX54" i="6"/>
  <c r="AY54" i="6"/>
  <c r="AZ54" i="6"/>
  <c r="BA54" i="6"/>
  <c r="BB54" i="6"/>
  <c r="BC54" i="6"/>
  <c r="AX55" i="6"/>
  <c r="AY55" i="6"/>
  <c r="AZ55" i="6"/>
  <c r="BA55" i="6"/>
  <c r="BB55" i="6"/>
  <c r="BC55" i="6"/>
  <c r="BC53" i="6"/>
  <c r="BB53" i="6"/>
  <c r="BA53" i="6"/>
  <c r="AZ53" i="6"/>
  <c r="AY53" i="6"/>
  <c r="AX53" i="6"/>
  <c r="AV54" i="6"/>
  <c r="AV55" i="6"/>
  <c r="AV56" i="6"/>
  <c r="AV57" i="6"/>
  <c r="AV58" i="6"/>
  <c r="AV59" i="6"/>
  <c r="AV60" i="6"/>
  <c r="AV61" i="6"/>
  <c r="AV62" i="6"/>
  <c r="AV63" i="6"/>
  <c r="AV64" i="6"/>
  <c r="AV65" i="6"/>
  <c r="AV66" i="6"/>
  <c r="AV67" i="6"/>
  <c r="AV68" i="6"/>
  <c r="AV69" i="6"/>
  <c r="AV70" i="6"/>
  <c r="AV71" i="6"/>
  <c r="AV72" i="6"/>
  <c r="AV73" i="6"/>
  <c r="AV74" i="6"/>
  <c r="AV75" i="6"/>
  <c r="AV76" i="6"/>
  <c r="AV77" i="6"/>
  <c r="AV78" i="6"/>
  <c r="AV79" i="6"/>
  <c r="AV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53" i="6"/>
  <c r="AT57" i="6"/>
  <c r="AU57" i="6"/>
  <c r="AT58" i="6"/>
  <c r="AU58" i="6"/>
  <c r="AT59" i="6"/>
  <c r="AU59" i="6"/>
  <c r="AT60" i="6"/>
  <c r="AU60" i="6"/>
  <c r="AT61" i="6"/>
  <c r="AU61" i="6"/>
  <c r="AT62" i="6"/>
  <c r="AU62" i="6"/>
  <c r="AT63" i="6"/>
  <c r="AU63" i="6"/>
  <c r="AT64" i="6"/>
  <c r="AU64" i="6"/>
  <c r="AT65" i="6"/>
  <c r="AU65" i="6"/>
  <c r="AT66" i="6"/>
  <c r="AU66" i="6"/>
  <c r="AT67" i="6"/>
  <c r="AU67" i="6"/>
  <c r="AT68" i="6"/>
  <c r="AU68" i="6"/>
  <c r="AT69" i="6"/>
  <c r="AU69" i="6"/>
  <c r="AT70" i="6"/>
  <c r="AU70" i="6"/>
  <c r="AT71" i="6"/>
  <c r="AU71" i="6"/>
  <c r="AT72" i="6"/>
  <c r="AU72" i="6"/>
  <c r="AT73" i="6"/>
  <c r="AU73" i="6"/>
  <c r="AT74" i="6"/>
  <c r="AU74" i="6"/>
  <c r="AT75" i="6"/>
  <c r="AU75" i="6"/>
  <c r="AT76" i="6"/>
  <c r="AU76" i="6"/>
  <c r="AT77" i="6"/>
  <c r="AU77" i="6"/>
  <c r="AT78" i="6"/>
  <c r="AU78" i="6"/>
  <c r="AT79" i="6"/>
  <c r="AU79" i="6"/>
  <c r="AT56" i="6"/>
  <c r="AU56" i="6"/>
  <c r="AT54" i="6"/>
  <c r="AU54" i="6"/>
  <c r="AT55" i="6"/>
  <c r="AU55" i="6"/>
  <c r="AU53" i="6"/>
  <c r="AT53" i="6"/>
  <c r="O54" i="6"/>
  <c r="P54" i="6"/>
  <c r="Q54" i="6"/>
  <c r="R54" i="6"/>
  <c r="S54" i="6"/>
  <c r="O55" i="6"/>
  <c r="P55" i="6"/>
  <c r="Q55" i="6"/>
  <c r="R55" i="6"/>
  <c r="S55" i="6"/>
  <c r="O56" i="6"/>
  <c r="P56" i="6"/>
  <c r="Q56" i="6"/>
  <c r="R56" i="6"/>
  <c r="S56" i="6"/>
  <c r="O57" i="6"/>
  <c r="P57" i="6"/>
  <c r="Q57" i="6"/>
  <c r="R57" i="6"/>
  <c r="S57" i="6"/>
  <c r="O58" i="6"/>
  <c r="P58" i="6"/>
  <c r="Q58" i="6"/>
  <c r="R58" i="6"/>
  <c r="S58" i="6"/>
  <c r="O59" i="6"/>
  <c r="P59" i="6"/>
  <c r="Q59" i="6"/>
  <c r="R59" i="6"/>
  <c r="S59" i="6"/>
  <c r="O60" i="6"/>
  <c r="P60" i="6"/>
  <c r="Q60" i="6"/>
  <c r="R60" i="6"/>
  <c r="S60" i="6"/>
  <c r="O61" i="6"/>
  <c r="P61" i="6"/>
  <c r="Q61" i="6"/>
  <c r="R61" i="6"/>
  <c r="S61" i="6"/>
  <c r="O62" i="6"/>
  <c r="P62" i="6"/>
  <c r="Q62" i="6"/>
  <c r="R62" i="6"/>
  <c r="S62" i="6"/>
  <c r="O63" i="6"/>
  <c r="P63" i="6"/>
  <c r="Q63" i="6"/>
  <c r="R63" i="6"/>
  <c r="S63" i="6"/>
  <c r="O64" i="6"/>
  <c r="P64" i="6"/>
  <c r="Q64" i="6"/>
  <c r="R64" i="6"/>
  <c r="S64" i="6"/>
  <c r="O65" i="6"/>
  <c r="P65" i="6"/>
  <c r="Q65" i="6"/>
  <c r="R65" i="6"/>
  <c r="S65" i="6"/>
  <c r="O66" i="6"/>
  <c r="P66" i="6"/>
  <c r="Q66" i="6"/>
  <c r="R66" i="6"/>
  <c r="S66" i="6"/>
  <c r="O67" i="6"/>
  <c r="P67" i="6"/>
  <c r="Q67" i="6"/>
  <c r="R67" i="6"/>
  <c r="S67" i="6"/>
  <c r="O68" i="6"/>
  <c r="P68" i="6"/>
  <c r="Q68" i="6"/>
  <c r="R68" i="6"/>
  <c r="S68" i="6"/>
  <c r="O69" i="6"/>
  <c r="P69" i="6"/>
  <c r="Q69" i="6"/>
  <c r="G4" i="10" s="1"/>
  <c r="R69" i="6"/>
  <c r="S69" i="6"/>
  <c r="O70" i="6"/>
  <c r="P70" i="6"/>
  <c r="Q70" i="6"/>
  <c r="R70" i="6"/>
  <c r="S70" i="6"/>
  <c r="O71" i="6"/>
  <c r="P71" i="6"/>
  <c r="Q71" i="6"/>
  <c r="R71" i="6"/>
  <c r="S71" i="6"/>
  <c r="O72" i="6"/>
  <c r="P72" i="6"/>
  <c r="Q72" i="6"/>
  <c r="R72" i="6"/>
  <c r="S72" i="6"/>
  <c r="O73" i="6"/>
  <c r="P73" i="6"/>
  <c r="Q73" i="6"/>
  <c r="R73" i="6"/>
  <c r="S73" i="6"/>
  <c r="O74" i="6"/>
  <c r="P74" i="6"/>
  <c r="Q74" i="6"/>
  <c r="R74" i="6"/>
  <c r="S74" i="6"/>
  <c r="O75" i="6"/>
  <c r="P75" i="6"/>
  <c r="Q75" i="6"/>
  <c r="R75" i="6"/>
  <c r="S75" i="6"/>
  <c r="O76" i="6"/>
  <c r="P76" i="6"/>
  <c r="Q76" i="6"/>
  <c r="R76" i="6"/>
  <c r="S76" i="6"/>
  <c r="O77" i="6"/>
  <c r="P77" i="6"/>
  <c r="Q77" i="6"/>
  <c r="R77" i="6"/>
  <c r="S77" i="6"/>
  <c r="O78" i="6"/>
  <c r="P78" i="6"/>
  <c r="Q78" i="6"/>
  <c r="R78" i="6"/>
  <c r="S78" i="6"/>
  <c r="O79" i="6"/>
  <c r="P79" i="6"/>
  <c r="Q79" i="6"/>
  <c r="R79" i="6"/>
  <c r="S79" i="6"/>
  <c r="O53" i="6"/>
  <c r="P53" i="6"/>
  <c r="Q53" i="6"/>
  <c r="R53" i="6"/>
  <c r="S53" i="6"/>
  <c r="BY51" i="6"/>
  <c r="BR51" i="6"/>
  <c r="BK51" i="6"/>
  <c r="BD51" i="6"/>
  <c r="AW51" i="6"/>
  <c r="AP51" i="6"/>
  <c r="I10" i="10" l="1"/>
  <c r="I12" i="10"/>
  <c r="L11" i="12"/>
  <c r="P11" i="12" s="1"/>
  <c r="AH38" i="12"/>
  <c r="S6" i="12"/>
  <c r="W6" i="12" s="1"/>
  <c r="AH34" i="12"/>
  <c r="S11" i="12"/>
  <c r="Q11" i="12" s="1"/>
  <c r="U11" i="12" s="1"/>
  <c r="O11" i="12"/>
  <c r="AJ38" i="12" s="1"/>
  <c r="V6" i="12"/>
  <c r="V11" i="12"/>
  <c r="H6" i="12"/>
  <c r="L6" i="12"/>
  <c r="P6" i="12" s="1"/>
  <c r="O6" i="12"/>
  <c r="AJ34" i="12" s="1"/>
  <c r="CL61" i="8"/>
  <c r="CE61" i="8"/>
  <c r="BQ61" i="8"/>
  <c r="BX61" i="8"/>
  <c r="BJ61" i="8"/>
  <c r="AZ61" i="8"/>
  <c r="W11" i="12" l="1"/>
  <c r="AK38" i="12"/>
  <c r="AK34" i="12"/>
  <c r="AA17" i="12"/>
  <c r="J58" i="1" s="1"/>
  <c r="AA16" i="12"/>
  <c r="J57" i="1" s="1"/>
  <c r="Q6" i="12"/>
  <c r="U6" i="12" s="1"/>
  <c r="T11" i="12"/>
  <c r="B16" i="1"/>
  <c r="C16" i="1"/>
  <c r="E16" i="1"/>
  <c r="J40" i="1" l="1"/>
  <c r="AK30" i="12"/>
  <c r="J41" i="1"/>
  <c r="AK26" i="12"/>
  <c r="E15" i="1"/>
  <c r="T6" i="12"/>
  <c r="D15" i="1" s="1"/>
  <c r="B15" i="1"/>
  <c r="C15" i="1"/>
  <c r="X11" i="12"/>
  <c r="D16" i="1"/>
  <c r="X6" i="12" l="1"/>
  <c r="O36" i="1" l="1"/>
  <c r="O35" i="1"/>
  <c r="O34" i="1"/>
  <c r="O33" i="1"/>
  <c r="K36" i="1"/>
  <c r="K35" i="1"/>
  <c r="K34" i="1"/>
  <c r="K33" i="1"/>
  <c r="N36" i="1"/>
  <c r="N35" i="1"/>
  <c r="N34" i="1"/>
  <c r="N33" i="1"/>
  <c r="J36" i="1"/>
  <c r="J35" i="1"/>
  <c r="J34" i="1"/>
  <c r="J33" i="1"/>
  <c r="M36" i="1"/>
  <c r="M35" i="1"/>
  <c r="M34" i="1"/>
  <c r="M33" i="1"/>
  <c r="I36" i="1"/>
  <c r="I35" i="1"/>
  <c r="I34" i="1"/>
  <c r="I33" i="1"/>
  <c r="L36" i="1"/>
  <c r="L35" i="1"/>
  <c r="L34" i="1"/>
  <c r="L33" i="1"/>
  <c r="H36" i="1"/>
  <c r="H35" i="1"/>
  <c r="H34" i="1"/>
  <c r="H33" i="1"/>
  <c r="AQ208" i="12" l="1"/>
  <c r="AU208" i="12" s="1"/>
  <c r="AQ212" i="12"/>
  <c r="AU212" i="12" s="1"/>
  <c r="AQ216" i="12"/>
  <c r="AU216" i="12" s="1"/>
  <c r="AQ220" i="12"/>
  <c r="AU220" i="12" s="1"/>
  <c r="AQ224" i="12"/>
  <c r="AU224" i="12" s="1"/>
  <c r="AQ228" i="12"/>
  <c r="AU228" i="12" s="1"/>
  <c r="AQ232" i="12"/>
  <c r="AU232" i="12" s="1"/>
  <c r="AQ236" i="12"/>
  <c r="AU236" i="12" s="1"/>
  <c r="AQ210" i="12"/>
  <c r="AU210" i="12" s="1"/>
  <c r="AQ218" i="12"/>
  <c r="AU218" i="12" s="1"/>
  <c r="AQ226" i="12"/>
  <c r="AU226" i="12" s="1"/>
  <c r="AQ234" i="12"/>
  <c r="AU234" i="12" s="1"/>
  <c r="AQ211" i="12"/>
  <c r="AU211" i="12" s="1"/>
  <c r="AQ219" i="12"/>
  <c r="AU219" i="12" s="1"/>
  <c r="AQ227" i="12"/>
  <c r="AU227" i="12" s="1"/>
  <c r="AQ235" i="12"/>
  <c r="AU235" i="12" s="1"/>
  <c r="AQ209" i="12"/>
  <c r="AU209" i="12" s="1"/>
  <c r="AQ213" i="12"/>
  <c r="AU213" i="12" s="1"/>
  <c r="AQ217" i="12"/>
  <c r="AU217" i="12" s="1"/>
  <c r="AQ221" i="12"/>
  <c r="AU221" i="12" s="1"/>
  <c r="AQ225" i="12"/>
  <c r="AU225" i="12" s="1"/>
  <c r="AQ229" i="12"/>
  <c r="AU229" i="12" s="1"/>
  <c r="AQ233" i="12"/>
  <c r="AU233" i="12" s="1"/>
  <c r="AQ206" i="12"/>
  <c r="AU206" i="12" s="1"/>
  <c r="AQ214" i="12"/>
  <c r="AU214" i="12" s="1"/>
  <c r="AQ222" i="12"/>
  <c r="AU222" i="12" s="1"/>
  <c r="AQ230" i="12"/>
  <c r="AU230" i="12" s="1"/>
  <c r="AQ207" i="12"/>
  <c r="AU207" i="12" s="1"/>
  <c r="AQ215" i="12"/>
  <c r="AU215" i="12" s="1"/>
  <c r="AQ223" i="12"/>
  <c r="AU223" i="12" s="1"/>
  <c r="AQ231" i="12"/>
  <c r="AU231" i="12" s="1"/>
  <c r="AO208" i="12"/>
  <c r="AS208" i="12" s="1"/>
  <c r="AO212" i="12"/>
  <c r="AS212" i="12" s="1"/>
  <c r="AO216" i="12"/>
  <c r="AS216" i="12" s="1"/>
  <c r="AO220" i="12"/>
  <c r="AS220" i="12" s="1"/>
  <c r="AO224" i="12"/>
  <c r="AS224" i="12" s="1"/>
  <c r="AO228" i="12"/>
  <c r="AS228" i="12" s="1"/>
  <c r="AO232" i="12"/>
  <c r="AS232" i="12" s="1"/>
  <c r="AO236" i="12"/>
  <c r="AS236" i="12" s="1"/>
  <c r="AO210" i="12"/>
  <c r="AS210" i="12" s="1"/>
  <c r="AO218" i="12"/>
  <c r="AS218" i="12" s="1"/>
  <c r="AO226" i="12"/>
  <c r="AS226" i="12" s="1"/>
  <c r="AO234" i="12"/>
  <c r="AS234" i="12" s="1"/>
  <c r="AO206" i="12"/>
  <c r="AS206" i="12" s="1"/>
  <c r="AO207" i="12"/>
  <c r="AS207" i="12" s="1"/>
  <c r="AX207" i="12" s="1"/>
  <c r="AO215" i="12"/>
  <c r="AS215" i="12" s="1"/>
  <c r="AX215" i="12" s="1"/>
  <c r="AO223" i="12"/>
  <c r="AS223" i="12" s="1"/>
  <c r="AX223" i="12" s="1"/>
  <c r="AO231" i="12"/>
  <c r="AS231" i="12" s="1"/>
  <c r="AX231" i="12" s="1"/>
  <c r="AO209" i="12"/>
  <c r="AS209" i="12" s="1"/>
  <c r="AX209" i="12" s="1"/>
  <c r="AO213" i="12"/>
  <c r="AS213" i="12" s="1"/>
  <c r="AX213" i="12" s="1"/>
  <c r="AO217" i="12"/>
  <c r="AS217" i="12" s="1"/>
  <c r="AX217" i="12" s="1"/>
  <c r="AO221" i="12"/>
  <c r="AS221" i="12" s="1"/>
  <c r="AX221" i="12" s="1"/>
  <c r="AO225" i="12"/>
  <c r="AS225" i="12" s="1"/>
  <c r="AX225" i="12" s="1"/>
  <c r="AO229" i="12"/>
  <c r="AS229" i="12" s="1"/>
  <c r="AX229" i="12" s="1"/>
  <c r="AO233" i="12"/>
  <c r="AS233" i="12" s="1"/>
  <c r="AX233" i="12" s="1"/>
  <c r="AO214" i="12"/>
  <c r="AS214" i="12" s="1"/>
  <c r="AO222" i="12"/>
  <c r="AS222" i="12" s="1"/>
  <c r="AO230" i="12"/>
  <c r="AS230" i="12" s="1"/>
  <c r="AO211" i="12"/>
  <c r="AS211" i="12" s="1"/>
  <c r="AX211" i="12" s="1"/>
  <c r="AO219" i="12"/>
  <c r="AS219" i="12" s="1"/>
  <c r="AX219" i="12" s="1"/>
  <c r="AO227" i="12"/>
  <c r="AS227" i="12" s="1"/>
  <c r="AX227" i="12" s="1"/>
  <c r="AO235" i="12"/>
  <c r="AS235" i="12" s="1"/>
  <c r="AX235" i="12" s="1"/>
  <c r="Y39" i="13"/>
  <c r="AC39" i="13" s="1"/>
  <c r="Y43" i="13"/>
  <c r="AC43" i="13" s="1"/>
  <c r="Y47" i="13"/>
  <c r="AC47" i="13" s="1"/>
  <c r="Y51" i="13"/>
  <c r="AC51" i="13" s="1"/>
  <c r="Y55" i="13"/>
  <c r="AC55" i="13" s="1"/>
  <c r="Y59" i="13"/>
  <c r="AC59" i="13" s="1"/>
  <c r="Y63" i="13"/>
  <c r="AC63" i="13" s="1"/>
  <c r="Y67" i="13"/>
  <c r="AC67" i="13" s="1"/>
  <c r="Y41" i="13"/>
  <c r="AC41" i="13" s="1"/>
  <c r="Y57" i="13"/>
  <c r="AC57" i="13" s="1"/>
  <c r="Y65" i="13"/>
  <c r="AC65" i="13" s="1"/>
  <c r="Y38" i="13"/>
  <c r="AC38" i="13" s="1"/>
  <c r="Y46" i="13"/>
  <c r="AC46" i="13" s="1"/>
  <c r="Y54" i="13"/>
  <c r="AC54" i="13" s="1"/>
  <c r="AG54" i="13" s="1"/>
  <c r="Y62" i="13"/>
  <c r="AC62" i="13" s="1"/>
  <c r="Y40" i="13"/>
  <c r="AC40" i="13" s="1"/>
  <c r="Y44" i="13"/>
  <c r="AC44" i="13" s="1"/>
  <c r="Y48" i="13"/>
  <c r="AC48" i="13" s="1"/>
  <c r="Y52" i="13"/>
  <c r="AC52" i="13" s="1"/>
  <c r="Y56" i="13"/>
  <c r="AC56" i="13" s="1"/>
  <c r="Y60" i="13"/>
  <c r="AC60" i="13" s="1"/>
  <c r="Y64" i="13"/>
  <c r="AC64" i="13" s="1"/>
  <c r="Y68" i="13"/>
  <c r="AC68" i="13" s="1"/>
  <c r="Y45" i="13"/>
  <c r="AC45" i="13" s="1"/>
  <c r="Y49" i="13"/>
  <c r="AC49" i="13" s="1"/>
  <c r="Y53" i="13"/>
  <c r="AC53" i="13" s="1"/>
  <c r="Y61" i="13"/>
  <c r="AC61" i="13" s="1"/>
  <c r="AC37" i="13"/>
  <c r="Y42" i="13"/>
  <c r="AC42" i="13" s="1"/>
  <c r="Y50" i="13"/>
  <c r="AC50" i="13" s="1"/>
  <c r="Y58" i="13"/>
  <c r="AC58" i="13" s="1"/>
  <c r="Y66" i="13"/>
  <c r="AC66" i="13" s="1"/>
  <c r="X38" i="13"/>
  <c r="AB38" i="13" s="1"/>
  <c r="X42" i="13"/>
  <c r="AB42" i="13" s="1"/>
  <c r="X46" i="13"/>
  <c r="AB46" i="13" s="1"/>
  <c r="X50" i="13"/>
  <c r="AB50" i="13" s="1"/>
  <c r="X54" i="13"/>
  <c r="AB54" i="13" s="1"/>
  <c r="X58" i="13"/>
  <c r="AB58" i="13" s="1"/>
  <c r="X62" i="13"/>
  <c r="AB62" i="13" s="1"/>
  <c r="X66" i="13"/>
  <c r="AB66" i="13" s="1"/>
  <c r="X44" i="13"/>
  <c r="AB44" i="13" s="1"/>
  <c r="X52" i="13"/>
  <c r="AB52" i="13" s="1"/>
  <c r="X60" i="13"/>
  <c r="AB60" i="13" s="1"/>
  <c r="X68" i="13"/>
  <c r="AB68" i="13" s="1"/>
  <c r="X41" i="13"/>
  <c r="AB41" i="13" s="1"/>
  <c r="X49" i="13"/>
  <c r="AB49" i="13" s="1"/>
  <c r="X57" i="13"/>
  <c r="AB57" i="13" s="1"/>
  <c r="X65" i="13"/>
  <c r="AB65" i="13" s="1"/>
  <c r="X39" i="13"/>
  <c r="AB39" i="13" s="1"/>
  <c r="X43" i="13"/>
  <c r="AB43" i="13" s="1"/>
  <c r="X47" i="13"/>
  <c r="AB47" i="13" s="1"/>
  <c r="X51" i="13"/>
  <c r="AB51" i="13" s="1"/>
  <c r="X55" i="13"/>
  <c r="AB55" i="13" s="1"/>
  <c r="X59" i="13"/>
  <c r="AB59" i="13" s="1"/>
  <c r="X63" i="13"/>
  <c r="AB63" i="13" s="1"/>
  <c r="X67" i="13"/>
  <c r="AB67" i="13" s="1"/>
  <c r="X40" i="13"/>
  <c r="AB40" i="13" s="1"/>
  <c r="X48" i="13"/>
  <c r="AB48" i="13" s="1"/>
  <c r="X56" i="13"/>
  <c r="AB56" i="13" s="1"/>
  <c r="X64" i="13"/>
  <c r="AB64" i="13" s="1"/>
  <c r="AB37" i="13"/>
  <c r="X45" i="13"/>
  <c r="AB45" i="13" s="1"/>
  <c r="X53" i="13"/>
  <c r="AB53" i="13" s="1"/>
  <c r="X61" i="13"/>
  <c r="AB61" i="13" s="1"/>
  <c r="AG37" i="13" l="1"/>
  <c r="AG38" i="13"/>
  <c r="AG56" i="13"/>
  <c r="AG40" i="13"/>
  <c r="AG53" i="13"/>
  <c r="AG57" i="13"/>
  <c r="AG50" i="13"/>
  <c r="AG64" i="13"/>
  <c r="AG48" i="13"/>
  <c r="AG59" i="13"/>
  <c r="AG43" i="13"/>
  <c r="AG42" i="13"/>
  <c r="AG49" i="13"/>
  <c r="AG60" i="13"/>
  <c r="AG44" i="13"/>
  <c r="AG46" i="13"/>
  <c r="AG41" i="13"/>
  <c r="AG55" i="13"/>
  <c r="AG39" i="13"/>
  <c r="AG66" i="13"/>
  <c r="AG45" i="13"/>
  <c r="AG67" i="13"/>
  <c r="AG51" i="13"/>
  <c r="AG58" i="13"/>
  <c r="AG61" i="13"/>
  <c r="AG68" i="13"/>
  <c r="AG52" i="13"/>
  <c r="AG62" i="13"/>
  <c r="AG65" i="13"/>
  <c r="AG63" i="13"/>
  <c r="AG47" i="13"/>
  <c r="AW223" i="12"/>
  <c r="AW219" i="12"/>
  <c r="AW211" i="12"/>
  <c r="AX230" i="12"/>
  <c r="AW230" i="12"/>
  <c r="AX226" i="12"/>
  <c r="AW226" i="12"/>
  <c r="AX232" i="12"/>
  <c r="AW232" i="12"/>
  <c r="AX216" i="12"/>
  <c r="AW216" i="12"/>
  <c r="AW229" i="12"/>
  <c r="AW213" i="12"/>
  <c r="AX222" i="12"/>
  <c r="AW222" i="12"/>
  <c r="AX218" i="12"/>
  <c r="AW218" i="12"/>
  <c r="AX228" i="12"/>
  <c r="AW228" i="12"/>
  <c r="AX212" i="12"/>
  <c r="AW212" i="12"/>
  <c r="AW215" i="12"/>
  <c r="AW225" i="12"/>
  <c r="AW209" i="12"/>
  <c r="AX214" i="12"/>
  <c r="AW214" i="12"/>
  <c r="AX206" i="12"/>
  <c r="AW206" i="12"/>
  <c r="AX210" i="12"/>
  <c r="AW210" i="12"/>
  <c r="AX224" i="12"/>
  <c r="AW224" i="12"/>
  <c r="AX208" i="12"/>
  <c r="AW208" i="12"/>
  <c r="AW207" i="12"/>
  <c r="AW221" i="12"/>
  <c r="AW235" i="12"/>
  <c r="AX234" i="12"/>
  <c r="AW234" i="12"/>
  <c r="AX236" i="12"/>
  <c r="AW236" i="12"/>
  <c r="AX220" i="12"/>
  <c r="AW220" i="12"/>
  <c r="AW231" i="12"/>
  <c r="AW233" i="12"/>
  <c r="AW217" i="12"/>
  <c r="AW227" i="12"/>
  <c r="AF45" i="13" l="1"/>
  <c r="V46" i="13" s="1"/>
  <c r="AF56" i="13"/>
  <c r="V57" i="13" s="1"/>
  <c r="AF65" i="13"/>
  <c r="V66" i="13" s="1"/>
  <c r="AF42" i="13"/>
  <c r="V43" i="13" s="1"/>
  <c r="AF44" i="13"/>
  <c r="V45" i="13" s="1"/>
  <c r="AM214" i="12"/>
  <c r="AF38" i="13"/>
  <c r="V39" i="13" s="1"/>
  <c r="AF64" i="13"/>
  <c r="V65" i="13" s="1"/>
  <c r="AF68" i="13"/>
  <c r="V69" i="13" s="1"/>
  <c r="AM210" i="12"/>
  <c r="AM219" i="12"/>
  <c r="AM232" i="12"/>
  <c r="AF54" i="13"/>
  <c r="V55" i="13" s="1"/>
  <c r="AF49" i="13"/>
  <c r="V50" i="13" s="1"/>
  <c r="AF63" i="13"/>
  <c r="V64" i="13" s="1"/>
  <c r="AM221" i="12"/>
  <c r="AF50" i="13"/>
  <c r="V51" i="13" s="1"/>
  <c r="AF61" i="13"/>
  <c r="V62" i="13" s="1"/>
  <c r="AF48" i="13"/>
  <c r="V49" i="13" s="1"/>
  <c r="AF66" i="13"/>
  <c r="V67" i="13" s="1"/>
  <c r="AF60" i="13"/>
  <c r="V61" i="13" s="1"/>
  <c r="AM237" i="12"/>
  <c r="AM226" i="12"/>
  <c r="AF51" i="13"/>
  <c r="V52" i="13" s="1"/>
  <c r="AF55" i="13"/>
  <c r="V56" i="13" s="1"/>
  <c r="AF46" i="13"/>
  <c r="V47" i="13" s="1"/>
  <c r="AF41" i="13"/>
  <c r="V42" i="13" s="1"/>
  <c r="AF43" i="13"/>
  <c r="V44" i="13" s="1"/>
  <c r="AF57" i="13"/>
  <c r="V58" i="13" s="1"/>
  <c r="AF53" i="13"/>
  <c r="V54" i="13" s="1"/>
  <c r="AF67" i="13"/>
  <c r="V68" i="13" s="1"/>
  <c r="AF39" i="13"/>
  <c r="V40" i="13" s="1"/>
  <c r="AF37" i="13"/>
  <c r="V38" i="13" s="1"/>
  <c r="AF52" i="13"/>
  <c r="V53" i="13" s="1"/>
  <c r="AF59" i="13"/>
  <c r="V60" i="13" s="1"/>
  <c r="AF62" i="13"/>
  <c r="V63" i="13" s="1"/>
  <c r="AF47" i="13"/>
  <c r="V48" i="13" s="1"/>
  <c r="AM225" i="12"/>
  <c r="AM206" i="12"/>
  <c r="AM220" i="12"/>
  <c r="AM217" i="12"/>
  <c r="AM218" i="12"/>
  <c r="AM236" i="12"/>
  <c r="AM231" i="12"/>
  <c r="AM209" i="12"/>
  <c r="AM215" i="12"/>
  <c r="AM212" i="12"/>
  <c r="AM223" i="12"/>
  <c r="AM228" i="12"/>
  <c r="AM224" i="12"/>
  <c r="AM213" i="12"/>
  <c r="AM227" i="12"/>
  <c r="AM233" i="12"/>
  <c r="AM234" i="12"/>
  <c r="AM222" i="12"/>
  <c r="AM211" i="12"/>
  <c r="AM216" i="12"/>
  <c r="AM208" i="12"/>
  <c r="AM235" i="12"/>
  <c r="AM229" i="12"/>
  <c r="AM230" i="12"/>
  <c r="AM62" i="12"/>
  <c r="AM77" i="12"/>
  <c r="AM73" i="12"/>
  <c r="AM49" i="12"/>
  <c r="AM56" i="12"/>
  <c r="AM69" i="12"/>
  <c r="AM65" i="12"/>
  <c r="AM67" i="12"/>
  <c r="AM58" i="12"/>
  <c r="AM57" i="12"/>
  <c r="AM71" i="12"/>
  <c r="AM75" i="12"/>
  <c r="AM78" i="12"/>
  <c r="AM72" i="12"/>
  <c r="AM76" i="12"/>
  <c r="AM59" i="12"/>
  <c r="AM50" i="12"/>
  <c r="AM63" i="12"/>
  <c r="AM66" i="12"/>
  <c r="AM70" i="12"/>
  <c r="AM74" i="12"/>
  <c r="AM55" i="12"/>
  <c r="AM64" i="12"/>
  <c r="AM51" i="12"/>
  <c r="AM60" i="12"/>
  <c r="AM53" i="12"/>
  <c r="AM52" i="12"/>
  <c r="AM68" i="12"/>
  <c r="AM61" i="12"/>
  <c r="AM54" i="12"/>
  <c r="AM48" i="12"/>
  <c r="AM47" i="12"/>
  <c r="AI35" i="13" l="1"/>
  <c r="B23" i="10" s="1"/>
  <c r="AF58" i="13"/>
  <c r="V59" i="13" s="1"/>
  <c r="AZ203" i="12"/>
  <c r="C51" i="1" s="1"/>
  <c r="C53" i="1" s="1"/>
  <c r="AF40" i="13"/>
  <c r="V41" i="13" s="1"/>
  <c r="AZ44" i="12"/>
  <c r="C34" i="1" s="1"/>
  <c r="C36" i="1" s="1"/>
  <c r="AM207" i="12"/>
  <c r="J45" i="1"/>
  <c r="C21" i="10" l="1"/>
  <c r="J32" i="10"/>
</calcChain>
</file>

<file path=xl/sharedStrings.xml><?xml version="1.0" encoding="utf-8"?>
<sst xmlns="http://schemas.openxmlformats.org/spreadsheetml/2006/main" count="4146" uniqueCount="356">
  <si>
    <t>Summer</t>
  </si>
  <si>
    <t>Air</t>
  </si>
  <si>
    <t>Spring</t>
  </si>
  <si>
    <t>Autumn</t>
  </si>
  <si>
    <t>Winter</t>
  </si>
  <si>
    <t>Sustained</t>
  </si>
  <si>
    <t>Power Factor</t>
  </si>
  <si>
    <t>Lagging</t>
  </si>
  <si>
    <t>Cyclic</t>
  </si>
  <si>
    <t>Sustained Ratings (A)</t>
  </si>
  <si>
    <t>Cyclic Ratings (A)</t>
  </si>
  <si>
    <t>Laid</t>
  </si>
  <si>
    <t>In Ground</t>
  </si>
  <si>
    <t>Ground</t>
  </si>
  <si>
    <t>Phase</t>
  </si>
  <si>
    <t>Neutral</t>
  </si>
  <si>
    <t>Load</t>
  </si>
  <si>
    <t>Fault</t>
  </si>
  <si>
    <t>Phase Current</t>
  </si>
  <si>
    <t>Neutral Current</t>
  </si>
  <si>
    <t>Transformer Data</t>
  </si>
  <si>
    <t>kVA Rating</t>
  </si>
  <si>
    <t>R</t>
  </si>
  <si>
    <t>X</t>
  </si>
  <si>
    <t>Cable Type:</t>
  </si>
  <si>
    <t>Transformer</t>
  </si>
  <si>
    <t>In Air</t>
  </si>
  <si>
    <t>Load (A)</t>
  </si>
  <si>
    <t>T/F MCCB</t>
  </si>
  <si>
    <r>
      <t>I</t>
    </r>
    <r>
      <rPr>
        <vertAlign val="subscript"/>
        <sz val="11"/>
        <color theme="1"/>
        <rFont val="Calibri"/>
        <family val="2"/>
        <scheme val="minor"/>
      </rPr>
      <t>sd</t>
    </r>
  </si>
  <si>
    <r>
      <t>t</t>
    </r>
    <r>
      <rPr>
        <vertAlign val="subscript"/>
        <sz val="11"/>
        <color theme="1"/>
        <rFont val="Calibri"/>
        <family val="2"/>
        <scheme val="minor"/>
      </rPr>
      <t>r</t>
    </r>
  </si>
  <si>
    <r>
      <t>I</t>
    </r>
    <r>
      <rPr>
        <vertAlign val="subscript"/>
        <sz val="11"/>
        <color theme="1"/>
        <rFont val="Calibri"/>
        <family val="2"/>
        <scheme val="minor"/>
      </rPr>
      <t>r</t>
    </r>
  </si>
  <si>
    <r>
      <t>I</t>
    </r>
    <r>
      <rPr>
        <vertAlign val="subscript"/>
        <sz val="11"/>
        <color theme="1"/>
        <rFont val="Calibri"/>
        <family val="2"/>
        <scheme val="minor"/>
      </rPr>
      <t>n</t>
    </r>
  </si>
  <si>
    <r>
      <t>t</t>
    </r>
    <r>
      <rPr>
        <vertAlign val="subscript"/>
        <sz val="11"/>
        <color theme="1"/>
        <rFont val="Calibri"/>
        <family val="2"/>
        <scheme val="minor"/>
      </rPr>
      <t>sd</t>
    </r>
  </si>
  <si>
    <r>
      <t>I</t>
    </r>
    <r>
      <rPr>
        <vertAlign val="subscript"/>
        <sz val="11"/>
        <color theme="1"/>
        <rFont val="Calibri"/>
        <family val="2"/>
        <scheme val="minor"/>
      </rPr>
      <t>i</t>
    </r>
  </si>
  <si>
    <r>
      <t>400A (i.e. 0.5xI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</si>
  <si>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t>8s</t>
  </si>
  <si>
    <t>Trip Unit</t>
  </si>
  <si>
    <r>
      <t>I</t>
    </r>
    <r>
      <rPr>
        <vertAlign val="subscript"/>
        <sz val="11"/>
        <color theme="1"/>
        <rFont val="Calibri"/>
        <family val="2"/>
        <scheme val="minor"/>
      </rPr>
      <t>g</t>
    </r>
  </si>
  <si>
    <r>
      <t>t</t>
    </r>
    <r>
      <rPr>
        <vertAlign val="subscript"/>
        <sz val="11"/>
        <color theme="1"/>
        <rFont val="Calibri"/>
        <family val="2"/>
        <scheme val="minor"/>
      </rPr>
      <t>g</t>
    </r>
  </si>
  <si>
    <t>N/A</t>
  </si>
  <si>
    <t>Metering MCCB</t>
  </si>
  <si>
    <r>
      <t>320A (i.e. 0.4xI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</si>
  <si>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t>Micrologic 5.0</t>
  </si>
  <si>
    <r>
      <t>1280A (i.e. 4xI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</si>
  <si>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3200A (i.e. 4xI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</si>
  <si>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400A (i.e. 0.5xI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</si>
  <si>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480A (i.e. 0.6xI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</si>
  <si>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0.1s, I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t on</t>
    </r>
  </si>
  <si>
    <r>
      <t>1200A (i.e.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</si>
  <si>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3200A (i.e. 4xI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</si>
  <si>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560A (i.e. 0.7xI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</si>
  <si>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1440A (i.e.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</si>
  <si>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 xml:space="preserve">Resistance 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/km</t>
    </r>
  </si>
  <si>
    <r>
      <t xml:space="preserve">Reactance 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/km</t>
    </r>
  </si>
  <si>
    <t xml:space="preserve"> </t>
  </si>
  <si>
    <t>Trip Unit:</t>
  </si>
  <si>
    <t>800A</t>
  </si>
  <si>
    <r>
      <t>1600A (i.e. 4xI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</si>
  <si>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1680A (i.e.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</si>
  <si>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t>400A (i.e. 0.5xIn)</t>
  </si>
  <si>
    <r>
      <t>320A (i.e. 0.4xI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</si>
  <si>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1920A (i.e. 6xI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</si>
  <si>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4800A (i.e. 6xI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</si>
  <si>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t>1920A (i.e. 3xIr)</t>
  </si>
  <si>
    <t>12s</t>
  </si>
  <si>
    <t>1250A</t>
  </si>
  <si>
    <r>
      <t>625A (i.e. 0.5xI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</si>
  <si>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3125A (i.e. 5xI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</si>
  <si>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7500A (i.e. 6xI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</si>
  <si>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500A (i.e. 0.4xI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</si>
  <si>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5000A (i.e. 4xI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</si>
  <si>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875A (i.e. 0.7xI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</si>
  <si>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3500A (i.e. 4xI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</si>
  <si>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1000A (i.e. 0.8xI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</si>
  <si>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3000A (i.e. 3xI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</si>
  <si>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750A (i.e. 0.6xI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</si>
  <si>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2250A (i.e. 3xI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</si>
  <si>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2500A (i.e. 4xI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</si>
  <si>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2000A (i.e. 4xI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</si>
  <si>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1125A (i.e. 0.9xI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</si>
  <si>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3375A (i.e. 3xI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</si>
  <si>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2625A (i.e. 3xI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</si>
  <si>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3750A (i.e. 3xI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</si>
  <si>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5000A (i.e. 4xI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</si>
  <si>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1225A (i.e. 0.98xI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</si>
  <si>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3675A (i.e. 3xI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</si>
  <si>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1250A (i.e. 1.0xI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</si>
  <si>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3125A (i.e. 2.5xI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</si>
  <si>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2250A (i.e. 2xI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</si>
  <si>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1187.5A (i.e. 0.95xI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</si>
  <si>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2375A (i.e. 2xI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</si>
  <si>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t>Micrologic 6.0</t>
  </si>
  <si>
    <t>1600A</t>
  </si>
  <si>
    <r>
      <t>800A (i.e. 0.5xI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</si>
  <si>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4000A (i.e. 5xI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</si>
  <si>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9600A (i.e.6xI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</si>
  <si>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640A (i.e. 0.4xI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</si>
  <si>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3200A (i.e. 5xI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</si>
  <si>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6400A (i.e. 4xI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</si>
  <si>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1120A (i.e. 0.7xI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</si>
  <si>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4480A (i.e. 4xI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</si>
  <si>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3200A (i.e. 4xI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</si>
  <si>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t>1200A (i.e. J)</t>
  </si>
  <si>
    <t>960A (i.e. F)</t>
  </si>
  <si>
    <r>
      <t>3840A (i.e. 4xI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</si>
  <si>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960A (i.e. 0.6xI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</si>
  <si>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2880A (i.e. 3xI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</si>
  <si>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1440A (i.e. 0.9xI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</si>
  <si>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1280A (i.e. 0.8xI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</si>
  <si>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4800A (i.e. 3xI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</si>
  <si>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2800A (i.e. 2.5xI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</si>
  <si>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4800A (i.e. 3xI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</si>
  <si>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6400A (i.e.4xI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</si>
  <si>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1600A (i.e. 1.0xI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</si>
  <si>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4000A (i.e. 2.5xI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</si>
  <si>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3200A (i.e. 2.5xI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</si>
  <si>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2880A (i.e. 2xI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</si>
  <si>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1520A (i.e. 0.95xI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)</t>
    </r>
  </si>
  <si>
    <r>
      <t>3040A (i.e. 2xI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</si>
  <si>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t>V</t>
  </si>
  <si>
    <r>
      <t>1600A (i.e. 5xI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</si>
  <si>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1600A (i.e. 4xI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</si>
  <si>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2560A (i.e. 8xI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</si>
  <si>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6400A (i.e. 8xI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</si>
  <si>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2400A (i.e. 6xI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</si>
  <si>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2400A (i.e. 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</si>
  <si>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2240A (i.e. 4xI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</si>
  <si>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t>2560A (i.e. 4xIr)</t>
  </si>
  <si>
    <r>
      <t>640A (i.e. 0.8xI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</si>
  <si>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720A (i.e. 0.9xI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</si>
  <si>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2160A (i.e.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</si>
  <si>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6400A (i.e. 6xI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</si>
  <si>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760A (i.e. 0.95xI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</si>
  <si>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2280A (i.e.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</si>
  <si>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500A (i.e. 0.4xI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</si>
  <si>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3000A (i.e. 6xI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</si>
  <si>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7500A (i.e. 6xI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</si>
  <si>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625A (i.e. 0.5xI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</si>
  <si>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3125A (i.e. 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</si>
  <si>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750A (i.e. 0.6xI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</si>
  <si>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3000A (i.e. 4xI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</si>
  <si>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875A (i.e. 0.7xI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</si>
  <si>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3500A (i.e. 4xI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</si>
  <si>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1000A (i.e. 0.8xI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</si>
  <si>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3000A (i.e.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</si>
  <si>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1125A (i.e. 0.9xI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</si>
  <si>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3375A (i.e.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</si>
  <si>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2967A (i.e. 2.5xI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</si>
  <si>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1188A (i.e. 0.95xI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</si>
  <si>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640A (i.e. 0.4xI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</si>
  <si>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3840A (i.e. 6xI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</si>
  <si>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9600A (i.e. 6xI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</si>
  <si>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800A (i.e. 0.5xI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</si>
  <si>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4000A (i.e. 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</si>
  <si>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960A (i.e. 0.6xI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</si>
  <si>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3840A (i.e. 4xI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</si>
  <si>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1120A (i.e. 0.7xI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</si>
  <si>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3360A (i.e.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</si>
  <si>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1280A (i.e. 0.8xI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</si>
  <si>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3840A (i.e.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</si>
  <si>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1440A (i.e. 0.9xI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</si>
  <si>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3600A (i.e. 2.5xI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</si>
  <si>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6400A (i.e. 4xI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</si>
  <si>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1520A (i.e. 0.95xI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</si>
  <si>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3800A (i.e. 2.5xI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</si>
  <si>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t>Maximum Cable Length:</t>
  </si>
  <si>
    <t>Import</t>
  </si>
  <si>
    <t>Export</t>
  </si>
  <si>
    <t>Transformer Rating:</t>
  </si>
  <si>
    <t>In Rigiduct</t>
  </si>
  <si>
    <t>Rigiduct</t>
  </si>
  <si>
    <t>Cable Data</t>
  </si>
  <si>
    <t>PVC Duct</t>
  </si>
  <si>
    <t>4 x 600 sqmm (SOLIDAL)</t>
  </si>
  <si>
    <t>4 x 740 sqmm (SOLIDAL)</t>
  </si>
  <si>
    <t>7 x 600 sqmm (SOLIDAL)</t>
  </si>
  <si>
    <t>7 x 740 sqmm (SOLIDAL)</t>
  </si>
  <si>
    <t>8 x 600 sqmm (SOLIDAL)</t>
  </si>
  <si>
    <t>8 x 740 sqmm (SOLIDAL)</t>
  </si>
  <si>
    <t>In PVC Duct</t>
  </si>
  <si>
    <t>7 x 630 sqmm (CU)</t>
  </si>
  <si>
    <t>8 x 630 sqmm (CU)</t>
  </si>
  <si>
    <t>2 x MCCB Options</t>
  </si>
  <si>
    <r>
      <t>1280A (i.e. 4xI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</si>
  <si>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784A (i.e. 0.98xI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</si>
  <si>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2352A (i.e.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</si>
  <si>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800A (i.e. 1.0xI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</si>
  <si>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1800A (i.e. 2.5xI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</si>
  <si>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2400A (i.e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</si>
  <si>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1900A (i.e. 2.5xI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</si>
  <si>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3200A (i.e. 8xI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</si>
  <si>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2880A (i.e. 6xI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</si>
  <si>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2000A (i.e. 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</si>
  <si>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3600A (i.e. 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</si>
  <si>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3360A (i.e. 6xI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</si>
  <si>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2560A (i.e. 4xI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</si>
  <si>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3200A (i.e. 4xI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</si>
  <si>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3136A (i.e. 4xI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</si>
  <si>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2400A (i.e. 3xI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</si>
  <si>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8000A (i.e. 10xI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</si>
  <si>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3840A (i.e. 8xI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</si>
  <si>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3920A (i.e. 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</si>
  <si>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t>1 x MCCB Options</t>
  </si>
  <si>
    <t>Cabinet Type:</t>
  </si>
  <si>
    <t>Arrangement C</t>
  </si>
  <si>
    <t>Load is above MCCB Rating</t>
  </si>
  <si>
    <r>
      <t>3000A (i.e. 6xI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</si>
  <si>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3750A (i.e. 6xI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</si>
  <si>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3750A (i.e. 5xI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</si>
  <si>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3500A (i.e. 5xI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</si>
  <si>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2250A (i.e. 4xI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</si>
  <si>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t>3375A (i.e. 3xIr)</t>
  </si>
  <si>
    <t>7500A (i.e. 6xIn)</t>
  </si>
  <si>
    <t>3562.5A (i.e. 3xIr)</t>
  </si>
  <si>
    <r>
      <t>2500A (i.e. 2.5xI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)</t>
    </r>
  </si>
  <si>
    <r>
      <t>1187.5A (i.e. 0.95xI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</si>
  <si>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t>3750A (i.e. 3xIr)</t>
  </si>
  <si>
    <t>5000A (i.e. 4xIn)</t>
  </si>
  <si>
    <r>
      <t>1250A (i.e. 1.0xI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</si>
  <si>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2812.5A (i.e. 2.5xI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</si>
  <si>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2968.75A (i.e. 2.5xI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</si>
  <si>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1225A (i.e. 0.95xI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</si>
  <si>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t>2450A (i.e. 2xI</t>
    </r>
    <r>
      <rPr>
        <vertAlign val="subscript"/>
        <sz val="11"/>
        <rFont val="Calibri"/>
        <family val="2"/>
        <scheme val="minor"/>
      </rPr>
      <t>r</t>
    </r>
    <r>
      <rPr>
        <sz val="11"/>
        <rFont val="Calibri"/>
        <family val="2"/>
        <scheme val="minor"/>
      </rPr>
      <t>)</t>
    </r>
  </si>
  <si>
    <r>
      <t>1250A (i.e. 0.95xI</t>
    </r>
    <r>
      <rPr>
        <vertAlign val="subscript"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</si>
  <si>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t>2500A</t>
  </si>
  <si>
    <t>MCCB Settings</t>
  </si>
  <si>
    <t>0.1s, IxIxt on</t>
  </si>
  <si>
    <r>
      <t>0.2s, IxIx</t>
    </r>
    <r>
      <rPr>
        <sz val="11"/>
        <rFont val="Calibri"/>
        <family val="2"/>
        <scheme val="minor"/>
      </rPr>
      <t>t on</t>
    </r>
  </si>
  <si>
    <t>Maximum Import</t>
  </si>
  <si>
    <t>Maximum Export</t>
  </si>
  <si>
    <t>Power (kVA)</t>
  </si>
  <si>
    <t>Current (A)</t>
  </si>
  <si>
    <t>Total substation load:</t>
  </si>
  <si>
    <t>Circuit 1 Import</t>
  </si>
  <si>
    <t>Circuit 2 Import</t>
  </si>
  <si>
    <t>Total Import</t>
  </si>
  <si>
    <r>
      <t>Ip</t>
    </r>
    <r>
      <rPr>
        <vertAlign val="subscript"/>
        <sz val="11"/>
        <color theme="1"/>
        <rFont val="Calibri"/>
        <family val="2"/>
        <scheme val="minor"/>
      </rPr>
      <t>z1</t>
    </r>
  </si>
  <si>
    <r>
      <t>Ip</t>
    </r>
    <r>
      <rPr>
        <vertAlign val="subscript"/>
        <sz val="11"/>
        <color theme="1"/>
        <rFont val="Calibri"/>
        <family val="2"/>
        <scheme val="minor"/>
      </rPr>
      <t>r1</t>
    </r>
  </si>
  <si>
    <r>
      <t>Ip</t>
    </r>
    <r>
      <rPr>
        <vertAlign val="subscript"/>
        <sz val="11"/>
        <color theme="1"/>
        <rFont val="Calibri"/>
        <family val="2"/>
        <scheme val="minor"/>
      </rPr>
      <t>x1</t>
    </r>
  </si>
  <si>
    <r>
      <t>q</t>
    </r>
    <r>
      <rPr>
        <vertAlign val="subscript"/>
        <sz val="11"/>
        <color theme="1"/>
        <rFont val="Calibri"/>
        <family val="2"/>
        <scheme val="minor"/>
      </rPr>
      <t>ph1</t>
    </r>
  </si>
  <si>
    <r>
      <t>In</t>
    </r>
    <r>
      <rPr>
        <vertAlign val="subscript"/>
        <sz val="11"/>
        <color theme="1"/>
        <rFont val="Calibri"/>
        <family val="2"/>
        <scheme val="minor"/>
      </rPr>
      <t>z1</t>
    </r>
  </si>
  <si>
    <r>
      <t>In</t>
    </r>
    <r>
      <rPr>
        <vertAlign val="subscript"/>
        <sz val="11"/>
        <color theme="1"/>
        <rFont val="Calibri"/>
        <family val="2"/>
        <scheme val="minor"/>
      </rPr>
      <t>r1</t>
    </r>
  </si>
  <si>
    <r>
      <t>In</t>
    </r>
    <r>
      <rPr>
        <vertAlign val="subscript"/>
        <sz val="11"/>
        <color theme="1"/>
        <rFont val="Calibri"/>
        <family val="2"/>
        <scheme val="minor"/>
      </rPr>
      <t>x1</t>
    </r>
  </si>
  <si>
    <r>
      <t>q</t>
    </r>
    <r>
      <rPr>
        <vertAlign val="subscript"/>
        <sz val="11"/>
        <color theme="1"/>
        <rFont val="Calibri"/>
        <family val="2"/>
        <scheme val="minor"/>
      </rPr>
      <t>n1</t>
    </r>
  </si>
  <si>
    <r>
      <t>Ip</t>
    </r>
    <r>
      <rPr>
        <vertAlign val="subscript"/>
        <sz val="11"/>
        <color theme="1"/>
        <rFont val="Calibri"/>
        <family val="2"/>
        <scheme val="minor"/>
      </rPr>
      <t>z2</t>
    </r>
  </si>
  <si>
    <r>
      <t>Ip</t>
    </r>
    <r>
      <rPr>
        <vertAlign val="subscript"/>
        <sz val="11"/>
        <color theme="1"/>
        <rFont val="Calibri"/>
        <family val="2"/>
        <scheme val="minor"/>
      </rPr>
      <t>r2</t>
    </r>
  </si>
  <si>
    <r>
      <t>Ip</t>
    </r>
    <r>
      <rPr>
        <vertAlign val="subscript"/>
        <sz val="11"/>
        <color theme="1"/>
        <rFont val="Calibri"/>
        <family val="2"/>
        <scheme val="minor"/>
      </rPr>
      <t>x2</t>
    </r>
  </si>
  <si>
    <r>
      <t>q</t>
    </r>
    <r>
      <rPr>
        <vertAlign val="subscript"/>
        <sz val="11"/>
        <color theme="1"/>
        <rFont val="Calibri"/>
        <family val="2"/>
        <scheme val="minor"/>
      </rPr>
      <t>ph2</t>
    </r>
  </si>
  <si>
    <r>
      <t>In</t>
    </r>
    <r>
      <rPr>
        <vertAlign val="subscript"/>
        <sz val="11"/>
        <color theme="1"/>
        <rFont val="Calibri"/>
        <family val="2"/>
        <scheme val="minor"/>
      </rPr>
      <t>z2</t>
    </r>
  </si>
  <si>
    <r>
      <t>In</t>
    </r>
    <r>
      <rPr>
        <vertAlign val="subscript"/>
        <sz val="11"/>
        <color theme="1"/>
        <rFont val="Calibri"/>
        <family val="2"/>
        <scheme val="minor"/>
      </rPr>
      <t>r2</t>
    </r>
  </si>
  <si>
    <r>
      <t>In</t>
    </r>
    <r>
      <rPr>
        <vertAlign val="subscript"/>
        <sz val="11"/>
        <color theme="1"/>
        <rFont val="Calibri"/>
        <family val="2"/>
        <scheme val="minor"/>
      </rPr>
      <t>x2</t>
    </r>
  </si>
  <si>
    <r>
      <t>q</t>
    </r>
    <r>
      <rPr>
        <vertAlign val="subscript"/>
        <sz val="11"/>
        <color theme="1"/>
        <rFont val="Calibri"/>
        <family val="2"/>
        <scheme val="minor"/>
      </rPr>
      <t>n2</t>
    </r>
  </si>
  <si>
    <r>
      <t>Ip</t>
    </r>
    <r>
      <rPr>
        <vertAlign val="subscript"/>
        <sz val="11"/>
        <color theme="1"/>
        <rFont val="Calibri"/>
        <family val="2"/>
        <scheme val="minor"/>
      </rPr>
      <t>zt</t>
    </r>
  </si>
  <si>
    <r>
      <t>Ip</t>
    </r>
    <r>
      <rPr>
        <vertAlign val="subscript"/>
        <sz val="11"/>
        <color theme="1"/>
        <rFont val="Calibri"/>
        <family val="2"/>
        <scheme val="minor"/>
      </rPr>
      <t>rt</t>
    </r>
  </si>
  <si>
    <r>
      <t>Ip</t>
    </r>
    <r>
      <rPr>
        <vertAlign val="subscript"/>
        <sz val="11"/>
        <color theme="1"/>
        <rFont val="Calibri"/>
        <family val="2"/>
        <scheme val="minor"/>
      </rPr>
      <t>xt</t>
    </r>
  </si>
  <si>
    <r>
      <t>q</t>
    </r>
    <r>
      <rPr>
        <vertAlign val="subscript"/>
        <sz val="11"/>
        <color theme="1"/>
        <rFont val="Calibri"/>
        <family val="2"/>
        <scheme val="minor"/>
      </rPr>
      <t>pht</t>
    </r>
  </si>
  <si>
    <r>
      <t>In</t>
    </r>
    <r>
      <rPr>
        <vertAlign val="subscript"/>
        <sz val="11"/>
        <color theme="1"/>
        <rFont val="Calibri"/>
        <family val="2"/>
        <scheme val="minor"/>
      </rPr>
      <t>zt</t>
    </r>
  </si>
  <si>
    <r>
      <t>In</t>
    </r>
    <r>
      <rPr>
        <vertAlign val="subscript"/>
        <sz val="11"/>
        <color theme="1"/>
        <rFont val="Calibri"/>
        <family val="2"/>
        <scheme val="minor"/>
      </rPr>
      <t>rt</t>
    </r>
  </si>
  <si>
    <r>
      <t>In</t>
    </r>
    <r>
      <rPr>
        <vertAlign val="subscript"/>
        <sz val="11"/>
        <color theme="1"/>
        <rFont val="Calibri"/>
        <family val="2"/>
        <scheme val="minor"/>
      </rPr>
      <t>xt</t>
    </r>
  </si>
  <si>
    <r>
      <t>q</t>
    </r>
    <r>
      <rPr>
        <vertAlign val="subscript"/>
        <sz val="11"/>
        <color theme="1"/>
        <rFont val="Calibri"/>
        <family val="2"/>
        <scheme val="minor"/>
      </rPr>
      <t>nt</t>
    </r>
  </si>
  <si>
    <t>Circuit 1 Export</t>
  </si>
  <si>
    <t>Circuit 2 Export</t>
  </si>
  <si>
    <t>Total Export</t>
  </si>
  <si>
    <t>MCCB load is above T/F rating</t>
  </si>
  <si>
    <t>LV cabinet is not suitable for T/F</t>
  </si>
  <si>
    <t>Load is above T/F rating</t>
  </si>
  <si>
    <t>LV cabinet not suitable for T/F</t>
  </si>
  <si>
    <t>Load is above MCCB rating</t>
  </si>
  <si>
    <t>Load is too low for protection</t>
  </si>
  <si>
    <t>Load is too low for potection</t>
  </si>
  <si>
    <r>
      <t>0.1s, IxIx</t>
    </r>
    <r>
      <rPr>
        <sz val="11"/>
        <color theme="1"/>
        <rFont val="Calibri"/>
        <family val="2"/>
        <scheme val="minor"/>
      </rPr>
      <t>t on</t>
    </r>
  </si>
  <si>
    <r>
      <t>0.1s, IxIxt</t>
    </r>
    <r>
      <rPr>
        <sz val="11"/>
        <rFont val="Calibri"/>
        <family val="2"/>
        <scheme val="minor"/>
      </rPr>
      <t xml:space="preserve"> on</t>
    </r>
  </si>
  <si>
    <r>
      <t>0.2s, IxIxt</t>
    </r>
    <r>
      <rPr>
        <sz val="11"/>
        <rFont val="Calibri"/>
        <family val="2"/>
        <scheme val="minor"/>
      </rPr>
      <t xml:space="preserve"> on</t>
    </r>
  </si>
  <si>
    <r>
      <t>ACB Rating, In</t>
    </r>
    <r>
      <rPr>
        <vertAlign val="subscript"/>
        <sz val="12"/>
        <color theme="1"/>
        <rFont val="Times New (W1)"/>
        <family val="1"/>
      </rPr>
      <t xml:space="preserve"> </t>
    </r>
    <r>
      <rPr>
        <sz val="12"/>
        <color theme="1"/>
        <rFont val="Times New (W1)"/>
        <family val="1"/>
      </rPr>
      <t>:</t>
    </r>
  </si>
  <si>
    <r>
      <t>Ir</t>
    </r>
    <r>
      <rPr>
        <vertAlign val="subscript"/>
        <sz val="12"/>
        <color theme="1"/>
        <rFont val="Times New (W1)"/>
        <family val="1"/>
      </rPr>
      <t xml:space="preserve"> </t>
    </r>
    <r>
      <rPr>
        <sz val="12"/>
        <color theme="1"/>
        <rFont val="Times New (W1)"/>
        <family val="1"/>
      </rPr>
      <t>:</t>
    </r>
  </si>
  <si>
    <r>
      <t>tr</t>
    </r>
    <r>
      <rPr>
        <vertAlign val="subscript"/>
        <sz val="12"/>
        <color theme="1"/>
        <rFont val="Times New (W1)"/>
        <family val="1"/>
      </rPr>
      <t xml:space="preserve"> </t>
    </r>
    <r>
      <rPr>
        <sz val="12"/>
        <color theme="1"/>
        <rFont val="Times New (W1)"/>
        <family val="1"/>
      </rPr>
      <t>:</t>
    </r>
  </si>
  <si>
    <r>
      <t>Isd</t>
    </r>
    <r>
      <rPr>
        <vertAlign val="subscript"/>
        <sz val="12"/>
        <color theme="1"/>
        <rFont val="Times New (W1)"/>
        <family val="1"/>
      </rPr>
      <t xml:space="preserve"> </t>
    </r>
    <r>
      <rPr>
        <sz val="12"/>
        <color theme="1"/>
        <rFont val="Times New (W1)"/>
        <family val="1"/>
      </rPr>
      <t>:</t>
    </r>
  </si>
  <si>
    <r>
      <t>tsd</t>
    </r>
    <r>
      <rPr>
        <vertAlign val="subscript"/>
        <sz val="12"/>
        <color theme="1"/>
        <rFont val="Times New (W1)"/>
        <family val="1"/>
      </rPr>
      <t xml:space="preserve"> </t>
    </r>
    <r>
      <rPr>
        <sz val="12"/>
        <color theme="1"/>
        <rFont val="Times New (W1)"/>
        <family val="1"/>
      </rPr>
      <t>:</t>
    </r>
  </si>
  <si>
    <r>
      <t>Ii</t>
    </r>
    <r>
      <rPr>
        <vertAlign val="subscript"/>
        <sz val="12"/>
        <color theme="1"/>
        <rFont val="Times New (W1)"/>
        <family val="1"/>
      </rPr>
      <t xml:space="preserve"> </t>
    </r>
    <r>
      <rPr>
        <sz val="12"/>
        <color theme="1"/>
        <rFont val="Times New (W1)"/>
        <family val="1"/>
      </rPr>
      <t>:</t>
    </r>
  </si>
  <si>
    <r>
      <t>Ig</t>
    </r>
    <r>
      <rPr>
        <vertAlign val="subscript"/>
        <sz val="12"/>
        <color theme="1"/>
        <rFont val="Times New (W1)"/>
        <family val="1"/>
      </rPr>
      <t xml:space="preserve"> </t>
    </r>
    <r>
      <rPr>
        <sz val="12"/>
        <color theme="1"/>
        <rFont val="Times New (W1)"/>
        <family val="1"/>
      </rPr>
      <t>:</t>
    </r>
  </si>
  <si>
    <r>
      <t>tg</t>
    </r>
    <r>
      <rPr>
        <vertAlign val="subscript"/>
        <sz val="12"/>
        <color theme="1"/>
        <rFont val="Times New (W1)"/>
        <family val="1"/>
      </rPr>
      <t xml:space="preserve"> </t>
    </r>
    <r>
      <rPr>
        <sz val="12"/>
        <color theme="1"/>
        <rFont val="Times New (W1)"/>
        <family val="1"/>
      </rPr>
      <t>:</t>
    </r>
  </si>
  <si>
    <t>Comments</t>
  </si>
  <si>
    <r>
      <t>Ip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.Rp</t>
    </r>
  </si>
  <si>
    <r>
      <t>Ip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.Xp</t>
    </r>
  </si>
  <si>
    <r>
      <t>In</t>
    </r>
    <r>
      <rPr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>.Rn</t>
    </r>
  </si>
  <si>
    <r>
      <t>In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.Xn</t>
    </r>
  </si>
  <si>
    <t>Max. Cable Length (m)</t>
  </si>
  <si>
    <t>T/F Voltage Drop:</t>
  </si>
  <si>
    <t>T/F Voltage Rise:</t>
  </si>
  <si>
    <t>T/F Resistance:</t>
  </si>
  <si>
    <t>T/F Reactance:</t>
  </si>
  <si>
    <t>Ω</t>
  </si>
  <si>
    <t>Circuit 1 Fault Calculation</t>
  </si>
  <si>
    <t>Circuit 1 Voltage Drop calculation</t>
  </si>
  <si>
    <t>Circuit 1 Voltage Rise Calculation</t>
  </si>
  <si>
    <t>Circuit 2 Voltage Drop Calculation</t>
  </si>
  <si>
    <t>Circuit 2 Voltage Rise Calculation</t>
  </si>
  <si>
    <t>Cable Length (m)</t>
  </si>
  <si>
    <t>R1</t>
  </si>
  <si>
    <t>X1</t>
  </si>
  <si>
    <t>R0</t>
  </si>
  <si>
    <t>X0</t>
  </si>
  <si>
    <t>HV Fault Level</t>
  </si>
  <si>
    <r>
      <t>Cable Impedance (</t>
    </r>
    <r>
      <rPr>
        <sz val="11"/>
        <color theme="1"/>
        <rFont val="Calibri"/>
        <family val="2"/>
      </rPr>
      <t>Ω)</t>
    </r>
  </si>
  <si>
    <r>
      <t>T/F + Cable Impedance (</t>
    </r>
    <r>
      <rPr>
        <sz val="11"/>
        <color theme="1"/>
        <rFont val="Calibri"/>
        <family val="2"/>
      </rPr>
      <t>Ω)</t>
    </r>
  </si>
  <si>
    <t>FL Lookup</t>
  </si>
  <si>
    <t>Circuit 2 Fault Calculation</t>
  </si>
  <si>
    <t>Max. Isd</t>
  </si>
  <si>
    <t>Cable Length Limitation:</t>
  </si>
  <si>
    <t>Maximum Cable Length (m):</t>
  </si>
  <si>
    <t>MCCB CIRCUIT 1</t>
  </si>
  <si>
    <t>MCCB CIRCUIT 2</t>
  </si>
  <si>
    <t>Load Type</t>
  </si>
  <si>
    <t xml:space="preserve"> kVA</t>
  </si>
  <si>
    <t xml:space="preserve"> MVA</t>
  </si>
  <si>
    <t>Cable Length Limited by:</t>
  </si>
  <si>
    <t>Arrangement B - Power</t>
  </si>
  <si>
    <t>CIRCUIT</t>
  </si>
  <si>
    <t>Voltage Drop calculation</t>
  </si>
  <si>
    <t>Voltage Rise Calculation</t>
  </si>
  <si>
    <t>Fault Calculation</t>
  </si>
  <si>
    <t>Max TLF (1s)</t>
  </si>
  <si>
    <t>Comment:</t>
  </si>
  <si>
    <t>Prospective 3 Phase Fault Current (A):</t>
  </si>
  <si>
    <t>Prospective Earth Fault Current (A):</t>
  </si>
  <si>
    <t>Connection Characteristics</t>
  </si>
  <si>
    <r>
      <t>Maximum Earth Fault Loop Impednace (</t>
    </r>
    <r>
      <rPr>
        <sz val="11"/>
        <color theme="1"/>
        <rFont val="Calibri"/>
        <family val="2"/>
      </rPr>
      <t>Ω</t>
    </r>
    <r>
      <rPr>
        <sz val="11"/>
        <color theme="1"/>
        <rFont val="Calibri"/>
        <family val="2"/>
        <scheme val="minor"/>
      </rPr>
      <t>):</t>
    </r>
  </si>
  <si>
    <t>Maximum Voltage drop (% of 230V):</t>
  </si>
  <si>
    <t>Maximum Voltage Rise (% of 230V):</t>
  </si>
  <si>
    <t>Earth Fault level (A)</t>
  </si>
  <si>
    <t>3 Phase Fault level (A)</t>
  </si>
  <si>
    <t>Proposed Cable Length (m):</t>
  </si>
  <si>
    <t>3 Ph Fault level (A)</t>
  </si>
  <si>
    <r>
      <t>Maximum 3ph Fault Impedance (</t>
    </r>
    <r>
      <rPr>
        <sz val="11"/>
        <color theme="1"/>
        <rFont val="Calibri"/>
        <family val="2"/>
      </rPr>
      <t>Ω):</t>
    </r>
  </si>
  <si>
    <t>Source Impedance</t>
  </si>
  <si>
    <t>Source Resistance:</t>
  </si>
  <si>
    <t>Source Reactance:</t>
  </si>
  <si>
    <t>RC1</t>
  </si>
  <si>
    <t>XC1</t>
  </si>
  <si>
    <t>RC0</t>
  </si>
  <si>
    <t>XC0</t>
  </si>
  <si>
    <t>MCCB Connection 2 - Characteristics</t>
  </si>
  <si>
    <t>MCCB Connection 1 -  Characteristics</t>
  </si>
  <si>
    <t>XIII</t>
  </si>
  <si>
    <t>Source R:</t>
  </si>
  <si>
    <t>Source X:</t>
  </si>
  <si>
    <t>Note: Fault levels exclude generator Infeed</t>
  </si>
  <si>
    <t>Note: Fault levels exclude any generator Infeed</t>
  </si>
  <si>
    <t xml:space="preserve"> NOTE: SOLIDALS MUST BE LAID IN TREFOIL ARRANGEMENT</t>
  </si>
  <si>
    <t>ARRANGEMENT B</t>
  </si>
  <si>
    <t>ARRANGEMENT C</t>
  </si>
  <si>
    <r>
      <t>0.1s, IxIx</t>
    </r>
    <r>
      <rPr>
        <sz val="11"/>
        <rFont val="Calibri"/>
        <family val="2"/>
        <scheme val="minor"/>
      </rPr>
      <t>t on</t>
    </r>
  </si>
  <si>
    <t>0.4s IxIxt off</t>
  </si>
  <si>
    <r>
      <t>0.3s IxIx</t>
    </r>
    <r>
      <rPr>
        <sz val="11"/>
        <color theme="1"/>
        <rFont val="Calibri"/>
        <family val="2"/>
        <scheme val="minor"/>
      </rPr>
      <t>t off</t>
    </r>
  </si>
  <si>
    <r>
      <t>0.4s, Ixix</t>
    </r>
    <r>
      <rPr>
        <sz val="11"/>
        <rFont val="Calibri"/>
        <family val="2"/>
        <scheme val="minor"/>
      </rPr>
      <t>t off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</si>
</sst>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Times New (W1)"/>
      <family val="1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(W1)"/>
      <family val="1"/>
    </font>
    <font>
      <sz val="12"/>
      <color rgb="FFFF0000"/>
      <name val="Times New (W1)"/>
      <family val="1"/>
    </font>
    <font>
      <b/>
      <u/>
      <sz val="12"/>
      <color theme="1"/>
      <name val="Times New (W1)"/>
      <family val="1"/>
    </font>
    <font>
      <sz val="12"/>
      <color rgb="FF00B050"/>
      <name val="Times New (W1)"/>
      <family val="1"/>
    </font>
    <font>
      <sz val="12"/>
      <name val="Times New (W1)"/>
      <family val="1"/>
    </font>
    <font>
      <vertAlign val="subscript"/>
      <sz val="12"/>
      <color theme="1"/>
      <name val="Times New (W1)"/>
      <family val="1"/>
    </font>
    <font>
      <b/>
      <sz val="12"/>
      <name val="Times New (W1)"/>
      <family val="1"/>
    </font>
    <font>
      <b/>
      <sz val="12"/>
      <color rgb="FFFF0000"/>
      <name val="Calibri"/>
      <family val="2"/>
      <scheme val="minor"/>
    </font>
    <font>
      <b/>
      <sz val="12"/>
      <color rgb="FFFF0000"/>
      <name val="Times New (W1)"/>
      <family val="1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70C0"/>
      <name val="Times New (W1)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7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5" fontId="2" fillId="0" borderId="0" xfId="0" applyNumberFormat="1" applyFont="1"/>
    <xf numFmtId="0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4" xfId="0" applyBorder="1"/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2" xfId="0" applyFont="1" applyBorder="1"/>
    <xf numFmtId="1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0" xfId="0" applyFont="1" applyBorder="1"/>
    <xf numFmtId="0" fontId="0" fillId="0" borderId="0" xfId="0" applyBorder="1"/>
    <xf numFmtId="0" fontId="0" fillId="0" borderId="0" xfId="0" applyAlignment="1">
      <alignment horizontal="right" indent="1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167" fontId="11" fillId="0" borderId="0" xfId="0" applyNumberFormat="1" applyFont="1"/>
    <xf numFmtId="2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21" fillId="0" borderId="0" xfId="0" applyNumberFormat="1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19" fillId="0" borderId="0" xfId="0" applyFont="1" applyBorder="1"/>
    <xf numFmtId="0" fontId="0" fillId="0" borderId="0" xfId="0" applyBorder="1" applyAlignment="1">
      <alignment horizontal="left"/>
    </xf>
    <xf numFmtId="0" fontId="24" fillId="0" borderId="7" xfId="0" applyFont="1" applyBorder="1"/>
    <xf numFmtId="0" fontId="18" fillId="0" borderId="8" xfId="0" applyFont="1" applyBorder="1"/>
    <xf numFmtId="0" fontId="18" fillId="0" borderId="8" xfId="0" applyFont="1" applyFill="1" applyBorder="1" applyAlignment="1"/>
    <xf numFmtId="0" fontId="18" fillId="0" borderId="9" xfId="0" applyFont="1" applyBorder="1"/>
    <xf numFmtId="0" fontId="18" fillId="0" borderId="10" xfId="0" applyFont="1" applyBorder="1"/>
    <xf numFmtId="0" fontId="18" fillId="0" borderId="11" xfId="0" applyFont="1" applyBorder="1"/>
    <xf numFmtId="0" fontId="14" fillId="0" borderId="10" xfId="0" applyFont="1" applyBorder="1" applyAlignment="1">
      <alignment horizontal="right" indent="1"/>
    </xf>
    <xf numFmtId="0" fontId="18" fillId="0" borderId="10" xfId="0" applyFont="1" applyBorder="1" applyAlignment="1">
      <alignment horizontal="right" indent="1"/>
    </xf>
    <xf numFmtId="0" fontId="19" fillId="0" borderId="10" xfId="0" applyFont="1" applyBorder="1" applyAlignment="1">
      <alignment horizontal="left"/>
    </xf>
    <xf numFmtId="0" fontId="19" fillId="0" borderId="12" xfId="0" applyFont="1" applyBorder="1"/>
    <xf numFmtId="0" fontId="19" fillId="0" borderId="13" xfId="0" applyFont="1" applyBorder="1"/>
    <xf numFmtId="0" fontId="18" fillId="0" borderId="13" xfId="0" applyFont="1" applyBorder="1"/>
    <xf numFmtId="0" fontId="18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8" fillId="0" borderId="14" xfId="0" applyFont="1" applyBorder="1"/>
    <xf numFmtId="0" fontId="15" fillId="0" borderId="0" xfId="0" applyFont="1" applyBorder="1"/>
    <xf numFmtId="0" fontId="1" fillId="0" borderId="0" xfId="0" applyFont="1" applyBorder="1" applyAlignment="1">
      <alignment horizontal="right" indent="1"/>
    </xf>
    <xf numFmtId="0" fontId="0" fillId="2" borderId="0" xfId="0" applyFill="1" applyBorder="1" applyAlignment="1">
      <alignment horizontal="center"/>
    </xf>
    <xf numFmtId="0" fontId="11" fillId="0" borderId="0" xfId="0" applyFont="1" applyBorder="1"/>
    <xf numFmtId="0" fontId="9" fillId="0" borderId="0" xfId="0" applyFont="1" applyBorder="1"/>
    <xf numFmtId="0" fontId="18" fillId="0" borderId="0" xfId="0" applyFont="1" applyBorder="1" applyAlignment="1">
      <alignment horizontal="right"/>
    </xf>
    <xf numFmtId="0" fontId="21" fillId="0" borderId="0" xfId="0" applyFont="1" applyBorder="1" applyAlignment="1"/>
    <xf numFmtId="0" fontId="22" fillId="0" borderId="0" xfId="0" applyFont="1" applyBorder="1" applyAlignment="1">
      <alignment horizontal="right" indent="1"/>
    </xf>
    <xf numFmtId="0" fontId="15" fillId="0" borderId="8" xfId="0" applyFont="1" applyBorder="1"/>
    <xf numFmtId="0" fontId="0" fillId="0" borderId="8" xfId="0" applyBorder="1"/>
    <xf numFmtId="0" fontId="0" fillId="0" borderId="9" xfId="0" applyBorder="1"/>
    <xf numFmtId="0" fontId="15" fillId="0" borderId="10" xfId="0" applyFont="1" applyBorder="1"/>
    <xf numFmtId="0" fontId="0" fillId="0" borderId="11" xfId="0" applyBorder="1"/>
    <xf numFmtId="0" fontId="17" fillId="0" borderId="10" xfId="0" applyFont="1" applyBorder="1"/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/>
    <xf numFmtId="0" fontId="18" fillId="0" borderId="12" xfId="0" applyFont="1" applyBorder="1"/>
    <xf numFmtId="0" fontId="18" fillId="0" borderId="13" xfId="0" applyFont="1" applyBorder="1" applyAlignment="1">
      <alignment horizontal="right" indent="1"/>
    </xf>
    <xf numFmtId="0" fontId="21" fillId="0" borderId="13" xfId="0" applyFont="1" applyBorder="1" applyAlignment="1"/>
    <xf numFmtId="0" fontId="0" fillId="0" borderId="10" xfId="0" applyFill="1" applyBorder="1"/>
    <xf numFmtId="0" fontId="0" fillId="0" borderId="11" xfId="0" applyFill="1" applyBorder="1"/>
    <xf numFmtId="0" fontId="14" fillId="0" borderId="10" xfId="0" applyFont="1" applyFill="1" applyBorder="1" applyAlignment="1">
      <alignment horizontal="right" indent="1"/>
    </xf>
    <xf numFmtId="0" fontId="22" fillId="0" borderId="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" fontId="21" fillId="0" borderId="0" xfId="0" applyNumberFormat="1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15" fillId="0" borderId="0" xfId="0" applyFont="1" applyBorder="1" applyAlignment="1"/>
    <xf numFmtId="0" fontId="16" fillId="0" borderId="15" xfId="0" applyFont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6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1" fontId="26" fillId="0" borderId="0" xfId="0" applyNumberFormat="1" applyFont="1" applyBorder="1" applyAlignment="1">
      <alignment horizontal="left"/>
    </xf>
    <xf numFmtId="0" fontId="20" fillId="0" borderId="0" xfId="0" applyFont="1" applyBorder="1" applyAlignment="1"/>
    <xf numFmtId="0" fontId="26" fillId="0" borderId="0" xfId="0" applyFont="1" applyBorder="1" applyAlignment="1"/>
    <xf numFmtId="0" fontId="25" fillId="0" borderId="0" xfId="0" applyFont="1" applyBorder="1" applyAlignment="1"/>
    <xf numFmtId="0" fontId="18" fillId="3" borderId="1" xfId="0" applyFont="1" applyFill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10" xfId="0" applyFont="1" applyBorder="1"/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" fontId="0" fillId="0" borderId="0" xfId="0" applyNumberFormat="1"/>
    <xf numFmtId="0" fontId="24" fillId="0" borderId="7" xfId="0" applyFont="1" applyFill="1" applyBorder="1"/>
    <xf numFmtId="0" fontId="19" fillId="0" borderId="8" xfId="0" applyFont="1" applyFill="1" applyBorder="1"/>
    <xf numFmtId="0" fontId="18" fillId="0" borderId="8" xfId="0" applyFont="1" applyFill="1" applyBorder="1"/>
    <xf numFmtId="0" fontId="18" fillId="0" borderId="8" xfId="0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18" fillId="0" borderId="9" xfId="0" applyFont="1" applyFill="1" applyBorder="1"/>
    <xf numFmtId="0" fontId="0" fillId="0" borderId="0" xfId="0" applyAlignment="1">
      <alignment horizontal="center"/>
    </xf>
    <xf numFmtId="0" fontId="11" fillId="0" borderId="0" xfId="0" applyFont="1"/>
    <xf numFmtId="168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8" borderId="1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2" fontId="18" fillId="8" borderId="1" xfId="0" applyNumberFormat="1" applyFont="1" applyFill="1" applyBorder="1" applyAlignment="1" applyProtection="1">
      <alignment horizontal="center"/>
      <protection locked="0"/>
    </xf>
    <xf numFmtId="1" fontId="18" fillId="8" borderId="1" xfId="0" applyNumberFormat="1" applyFont="1" applyFill="1" applyBorder="1" applyAlignment="1" applyProtection="1">
      <alignment horizontal="center"/>
      <protection locked="0"/>
    </xf>
    <xf numFmtId="0" fontId="15" fillId="8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/>
    <xf numFmtId="0" fontId="1" fillId="0" borderId="0" xfId="0" applyFont="1" applyBorder="1"/>
    <xf numFmtId="169" fontId="18" fillId="0" borderId="10" xfId="0" applyNumberFormat="1" applyFont="1" applyBorder="1"/>
    <xf numFmtId="0" fontId="28" fillId="0" borderId="0" xfId="0" applyFont="1"/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0" fillId="9" borderId="1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8" fillId="8" borderId="16" xfId="0" applyFont="1" applyFill="1" applyBorder="1" applyAlignment="1" applyProtection="1">
      <alignment horizontal="left"/>
      <protection locked="0"/>
    </xf>
    <xf numFmtId="0" fontId="18" fillId="8" borderId="17" xfId="0" applyFont="1" applyFill="1" applyBorder="1" applyAlignment="1" applyProtection="1">
      <alignment horizontal="left"/>
      <protection locked="0"/>
    </xf>
    <xf numFmtId="0" fontId="18" fillId="8" borderId="18" xfId="0" applyFont="1" applyFill="1" applyBorder="1" applyAlignment="1" applyProtection="1">
      <alignment horizontal="left"/>
      <protection locked="0"/>
    </xf>
    <xf numFmtId="0" fontId="14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0"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/>
        <color rgb="FFFF0000"/>
      </font>
    </dxf>
    <dxf>
      <font>
        <strike/>
        <color rgb="FFFF0000"/>
      </font>
    </dxf>
    <dxf>
      <font>
        <strike val="0"/>
        <color theme="0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 tint="-0.34998626667073579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/>
        <color rgb="FFFF0000"/>
      </font>
    </dxf>
    <dxf>
      <font>
        <strike val="0"/>
        <color theme="0"/>
      </font>
    </dxf>
    <dxf>
      <font>
        <strike val="0"/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</dxf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0</xdr:row>
          <xdr:rowOff>133350</xdr:rowOff>
        </xdr:from>
        <xdr:to>
          <xdr:col>15</xdr:col>
          <xdr:colOff>590550</xdr:colOff>
          <xdr:row>16</xdr:row>
          <xdr:rowOff>104775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323850</xdr:colOff>
          <xdr:row>0</xdr:row>
          <xdr:rowOff>152400</xdr:rowOff>
        </xdr:from>
        <xdr:to>
          <xdr:col>13</xdr:col>
          <xdr:colOff>361950</xdr:colOff>
          <xdr:row>14</xdr:row>
          <xdr:rowOff>190500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3"/>
  <sheetViews>
    <sheetView tabSelected="1" zoomScaleNormal="100" workbookViewId="0">
      <selection activeCell="B4" sqref="B4"/>
    </sheetView>
  </sheetViews>
  <sheetFormatPr defaultRowHeight="15" x14ac:dyDescent="0.25"/>
  <cols>
    <col min="1" max="1" width="20.28515625" customWidth="1"/>
    <col min="2" max="24" width="9.7109375" customWidth="1"/>
  </cols>
  <sheetData>
    <row r="1" spans="1:19" ht="19.5" customHeight="1" x14ac:dyDescent="0.3">
      <c r="A1" s="186" t="s">
        <v>350</v>
      </c>
      <c r="B1" s="187"/>
      <c r="C1" s="109"/>
      <c r="D1" s="109"/>
      <c r="E1" s="109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65"/>
    </row>
    <row r="2" spans="1:19" ht="15.95" customHeight="1" x14ac:dyDescent="0.25">
      <c r="A2" s="112"/>
      <c r="B2" s="101"/>
      <c r="C2" s="101"/>
      <c r="D2" s="101"/>
      <c r="E2" s="10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113"/>
      <c r="S2" s="65"/>
    </row>
    <row r="3" spans="1:19" ht="15.95" customHeight="1" x14ac:dyDescent="0.25">
      <c r="A3" s="60" t="s">
        <v>169</v>
      </c>
      <c r="B3" s="176">
        <v>1000</v>
      </c>
      <c r="C3" s="132" t="s">
        <v>314</v>
      </c>
      <c r="D3" s="129"/>
      <c r="E3" s="129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113"/>
      <c r="S3" s="65"/>
    </row>
    <row r="4" spans="1:19" ht="15.95" customHeight="1" x14ac:dyDescent="0.25">
      <c r="A4" s="60" t="s">
        <v>204</v>
      </c>
      <c r="B4" s="176" t="s">
        <v>344</v>
      </c>
      <c r="C4" s="130" t="str">
        <f>IF($B$4="XIII"," 800A MCCB &amp; 2 additional fuseways",IF($B$4="XIV"," 1250A MCCB &amp; 1 additional fuseway",IF($B$4="XV"," 1600A MCCB without additiona fuseways","2x 800A MCCBs without additional fuseways")))</f>
        <v xml:space="preserve"> 800A MCCB &amp; 2 additional fuseways</v>
      </c>
      <c r="D4" s="101"/>
      <c r="E4" s="101"/>
      <c r="F4" s="65"/>
      <c r="G4" s="65"/>
      <c r="H4" s="65"/>
      <c r="I4" s="65"/>
      <c r="J4" s="102"/>
      <c r="K4" s="103"/>
      <c r="L4" s="104"/>
      <c r="M4" s="65"/>
      <c r="N4" s="65"/>
      <c r="O4" s="65"/>
      <c r="P4" s="65"/>
      <c r="Q4" s="65"/>
      <c r="R4" s="113"/>
      <c r="S4" s="65"/>
    </row>
    <row r="5" spans="1:19" ht="15.95" customHeight="1" x14ac:dyDescent="0.25">
      <c r="A5" s="60" t="s">
        <v>303</v>
      </c>
      <c r="B5" s="176">
        <v>50</v>
      </c>
      <c r="C5" s="131" t="s">
        <v>315</v>
      </c>
      <c r="D5" s="101"/>
      <c r="E5" s="101"/>
      <c r="F5" s="65"/>
      <c r="G5" s="65"/>
      <c r="H5" s="65"/>
      <c r="I5" s="65"/>
      <c r="J5" s="102"/>
      <c r="K5" s="103"/>
      <c r="L5" s="104"/>
      <c r="M5" s="65"/>
      <c r="N5" s="65"/>
      <c r="O5" s="65"/>
      <c r="P5" s="65"/>
      <c r="Q5" s="65"/>
      <c r="R5" s="113"/>
      <c r="S5" s="65"/>
    </row>
    <row r="6" spans="1:19" ht="15.95" customHeight="1" x14ac:dyDescent="0.25">
      <c r="A6" s="114"/>
      <c r="B6" s="101"/>
      <c r="C6" s="101"/>
      <c r="D6" s="101"/>
      <c r="E6" s="101"/>
      <c r="F6" s="65"/>
      <c r="G6" s="65"/>
      <c r="H6" s="65"/>
      <c r="I6" s="65"/>
      <c r="J6" s="102"/>
      <c r="K6" s="103"/>
      <c r="L6" s="104"/>
      <c r="M6" s="65"/>
      <c r="N6" s="65"/>
      <c r="O6" s="65"/>
      <c r="P6" s="65"/>
      <c r="Q6" s="65"/>
      <c r="R6" s="113"/>
      <c r="S6" s="65"/>
    </row>
    <row r="7" spans="1:19" ht="33.75" customHeight="1" x14ac:dyDescent="0.25">
      <c r="A7" s="127" t="s">
        <v>313</v>
      </c>
      <c r="B7" s="127" t="s">
        <v>231</v>
      </c>
      <c r="C7" s="196" t="s">
        <v>6</v>
      </c>
      <c r="D7" s="197"/>
      <c r="E7" s="127" t="s">
        <v>232</v>
      </c>
      <c r="F7" s="65"/>
      <c r="G7" s="65"/>
      <c r="H7" s="65"/>
      <c r="I7" s="65"/>
      <c r="J7" s="102"/>
      <c r="K7" s="103"/>
      <c r="L7" s="104"/>
      <c r="M7" s="65"/>
      <c r="N7" s="65"/>
      <c r="O7" s="65"/>
      <c r="P7" s="65"/>
      <c r="Q7" s="65"/>
      <c r="R7" s="113"/>
      <c r="S7" s="65"/>
    </row>
    <row r="8" spans="1:19" ht="15.95" customHeight="1" x14ac:dyDescent="0.25">
      <c r="A8" s="198" t="str">
        <f>IF($B$4="XVI","Load conencted to 1st metering MCCB:", "Load connected to metering MCCB:")</f>
        <v>Load connected to metering MCCB:</v>
      </c>
      <c r="B8" s="199"/>
      <c r="C8" s="199"/>
      <c r="D8" s="199"/>
      <c r="E8" s="200"/>
      <c r="F8" s="65"/>
      <c r="G8" s="65"/>
      <c r="H8" s="65"/>
      <c r="I8" s="65"/>
      <c r="J8" s="102"/>
      <c r="K8" s="103"/>
      <c r="L8" s="104"/>
      <c r="M8" s="65"/>
      <c r="N8" s="65"/>
      <c r="O8" s="65"/>
      <c r="P8" s="65"/>
      <c r="Q8" s="65"/>
      <c r="R8" s="113"/>
      <c r="S8" s="65"/>
    </row>
    <row r="9" spans="1:19" ht="15.95" customHeight="1" x14ac:dyDescent="0.25">
      <c r="A9" s="128" t="s">
        <v>229</v>
      </c>
      <c r="B9" s="175">
        <v>300</v>
      </c>
      <c r="C9" s="174">
        <v>0.98</v>
      </c>
      <c r="D9" s="173" t="s">
        <v>7</v>
      </c>
      <c r="E9" s="52">
        <f>B9/0.69</f>
        <v>434.78260869565219</v>
      </c>
      <c r="F9" s="65"/>
      <c r="G9" s="65"/>
      <c r="H9" s="65"/>
      <c r="I9" s="65"/>
      <c r="J9" s="102"/>
      <c r="K9" s="103"/>
      <c r="L9" s="104"/>
      <c r="M9" s="65"/>
      <c r="N9" s="65"/>
      <c r="O9" s="65"/>
      <c r="P9" s="65"/>
      <c r="Q9" s="65"/>
      <c r="R9" s="113"/>
      <c r="S9" s="65"/>
    </row>
    <row r="10" spans="1:19" ht="15.95" customHeight="1" x14ac:dyDescent="0.25">
      <c r="A10" s="128" t="s">
        <v>230</v>
      </c>
      <c r="B10" s="173">
        <v>0</v>
      </c>
      <c r="C10" s="174">
        <v>1</v>
      </c>
      <c r="D10" s="173" t="s">
        <v>7</v>
      </c>
      <c r="E10" s="52">
        <f>B10/0.69</f>
        <v>0</v>
      </c>
      <c r="F10" s="65"/>
      <c r="G10" s="65"/>
      <c r="H10" s="65"/>
      <c r="I10" s="65"/>
      <c r="J10" s="102"/>
      <c r="K10" s="103"/>
      <c r="L10" s="104"/>
      <c r="M10" s="65"/>
      <c r="N10" s="65"/>
      <c r="O10" s="65"/>
      <c r="P10" s="65"/>
      <c r="Q10" s="65"/>
      <c r="R10" s="113"/>
      <c r="S10" s="65"/>
    </row>
    <row r="11" spans="1:19" ht="15.95" customHeight="1" x14ac:dyDescent="0.25">
      <c r="A11" s="198" t="str">
        <f>IF($B$4="XVI","Load connected to 2nd metering MCCB:",IF(B4="XV","","Total load connected to fuseways:"))</f>
        <v>Total load connected to fuseways:</v>
      </c>
      <c r="B11" s="199"/>
      <c r="C11" s="199"/>
      <c r="D11" s="199"/>
      <c r="E11" s="200"/>
      <c r="F11" s="65"/>
      <c r="G11" s="65"/>
      <c r="H11" s="65"/>
      <c r="I11" s="65"/>
      <c r="J11" s="102"/>
      <c r="K11" s="103"/>
      <c r="L11" s="104"/>
      <c r="M11" s="65"/>
      <c r="N11" s="65"/>
      <c r="O11" s="65"/>
      <c r="P11" s="65"/>
      <c r="Q11" s="65"/>
      <c r="R11" s="113"/>
      <c r="S11" s="65"/>
    </row>
    <row r="12" spans="1:19" ht="15.95" customHeight="1" x14ac:dyDescent="0.25">
      <c r="A12" s="128" t="str">
        <f>IF($B$4="XV","","Maximum Import")</f>
        <v>Maximum Import</v>
      </c>
      <c r="B12" s="173">
        <v>200</v>
      </c>
      <c r="C12" s="174">
        <v>0.98</v>
      </c>
      <c r="D12" s="173" t="s">
        <v>7</v>
      </c>
      <c r="E12" s="52">
        <f>IF($B$4="XV",0,$B$12/0.69)</f>
        <v>289.85507246376812</v>
      </c>
      <c r="F12" s="65"/>
      <c r="G12" s="65"/>
      <c r="H12" s="65"/>
      <c r="I12" s="65"/>
      <c r="J12" s="102"/>
      <c r="K12" s="103"/>
      <c r="L12" s="104"/>
      <c r="M12" s="65"/>
      <c r="N12" s="65"/>
      <c r="O12" s="65"/>
      <c r="P12" s="65"/>
      <c r="Q12" s="65"/>
      <c r="R12" s="113"/>
      <c r="S12" s="65"/>
    </row>
    <row r="13" spans="1:19" ht="15.95" customHeight="1" x14ac:dyDescent="0.25">
      <c r="A13" s="128" t="str">
        <f>IF($B$4="XV","","Maximum Export")</f>
        <v>Maximum Export</v>
      </c>
      <c r="B13" s="173">
        <v>0</v>
      </c>
      <c r="C13" s="174">
        <v>1</v>
      </c>
      <c r="D13" s="173" t="s">
        <v>7</v>
      </c>
      <c r="E13" s="52">
        <f>IF($B$4="XV",0,$B$13/0.69)</f>
        <v>0</v>
      </c>
      <c r="F13" s="65"/>
      <c r="G13" s="65"/>
      <c r="H13" s="65"/>
      <c r="I13" s="65"/>
      <c r="J13" s="102"/>
      <c r="K13" s="103"/>
      <c r="L13" s="104"/>
      <c r="M13" s="65"/>
      <c r="N13" s="65"/>
      <c r="O13" s="65"/>
      <c r="P13" s="65"/>
      <c r="Q13" s="65"/>
      <c r="R13" s="113"/>
      <c r="S13" s="65"/>
    </row>
    <row r="14" spans="1:19" ht="15.95" customHeight="1" x14ac:dyDescent="0.25">
      <c r="A14" s="198" t="s">
        <v>233</v>
      </c>
      <c r="B14" s="199"/>
      <c r="C14" s="199"/>
      <c r="D14" s="199"/>
      <c r="E14" s="200"/>
      <c r="F14" s="65"/>
      <c r="G14" s="65"/>
      <c r="H14" s="65"/>
      <c r="I14" s="65"/>
      <c r="J14" s="102"/>
      <c r="K14" s="103"/>
      <c r="L14" s="104"/>
      <c r="M14" s="65"/>
      <c r="N14" s="65"/>
      <c r="O14" s="65"/>
      <c r="P14" s="65"/>
      <c r="Q14" s="65"/>
      <c r="R14" s="113"/>
      <c r="S14" s="65"/>
    </row>
    <row r="15" spans="1:19" ht="15.95" customHeight="1" x14ac:dyDescent="0.25">
      <c r="A15" s="128" t="s">
        <v>229</v>
      </c>
      <c r="B15" s="52">
        <f>B_Calculations!Q6*0.69</f>
        <v>500</v>
      </c>
      <c r="C15" s="53">
        <f>IF(B_Calculations!Q6=0,1,B_Calculations!R6/B_Calculations!Q6)</f>
        <v>0.97999999999999987</v>
      </c>
      <c r="D15" s="58" t="str">
        <f>IF(B_Calculations!$T$6&gt;0,"Lagging","Leading")</f>
        <v>Lagging</v>
      </c>
      <c r="E15" s="52">
        <f>B_Calculations!Q6</f>
        <v>724.63768115942037</v>
      </c>
      <c r="F15" s="65"/>
      <c r="G15" s="65"/>
      <c r="H15" s="65"/>
      <c r="I15" s="65"/>
      <c r="J15" s="102"/>
      <c r="K15" s="103"/>
      <c r="L15" s="104"/>
      <c r="M15" s="65"/>
      <c r="N15" s="65"/>
      <c r="O15" s="65"/>
      <c r="P15" s="65"/>
      <c r="Q15" s="65"/>
      <c r="R15" s="113"/>
      <c r="S15" s="65"/>
    </row>
    <row r="16" spans="1:19" ht="15.95" customHeight="1" x14ac:dyDescent="0.25">
      <c r="A16" s="128" t="s">
        <v>230</v>
      </c>
      <c r="B16" s="52">
        <f>B_Calculations!$Q$11*0.69</f>
        <v>0</v>
      </c>
      <c r="C16" s="53">
        <f>IF(B_Calculations!$Q$11=0,1,B_Calculations!R11/B_Calculations!Q11)</f>
        <v>1</v>
      </c>
      <c r="D16" s="58" t="str">
        <f>IF(B_Calculations!$T$11&gt;0,"Lagging","Leading")</f>
        <v>Leading</v>
      </c>
      <c r="E16" s="52">
        <f>B_Calculations!Q11</f>
        <v>0</v>
      </c>
      <c r="F16" s="65"/>
      <c r="G16" s="65"/>
      <c r="H16" s="65"/>
      <c r="I16" s="65"/>
      <c r="J16" s="65"/>
      <c r="K16" s="105"/>
      <c r="L16" s="65"/>
      <c r="M16" s="65"/>
      <c r="N16" s="65"/>
      <c r="O16" s="65"/>
      <c r="P16" s="65"/>
      <c r="Q16" s="65"/>
      <c r="R16" s="113"/>
      <c r="S16" s="65"/>
    </row>
    <row r="17" spans="1:24" ht="15.95" customHeight="1" x14ac:dyDescent="0.25">
      <c r="A17" s="90"/>
      <c r="B17" s="64"/>
      <c r="C17" s="64"/>
      <c r="D17" s="64"/>
      <c r="E17" s="64"/>
      <c r="F17" s="64"/>
      <c r="G17" s="64"/>
      <c r="H17" s="64"/>
      <c r="I17" s="64"/>
      <c r="J17" s="64"/>
      <c r="K17" s="84"/>
      <c r="L17" s="64"/>
      <c r="M17" s="64"/>
      <c r="N17" s="64"/>
      <c r="O17" s="64"/>
      <c r="P17" s="64"/>
      <c r="Q17" s="64"/>
      <c r="R17" s="91"/>
      <c r="S17" s="64"/>
    </row>
    <row r="18" spans="1:24" ht="15.75" x14ac:dyDescent="0.25">
      <c r="A18" s="90"/>
      <c r="B18" s="201" t="str">
        <f>IF($B$4="XVI","Settings for 1st T/F MCCB","Settings for T/F MCCB")</f>
        <v>Settings for T/F MCCB</v>
      </c>
      <c r="C18" s="201"/>
      <c r="D18" s="201"/>
      <c r="E18" s="201"/>
      <c r="F18" s="201" t="str">
        <f>IF($B$4="XVI","Settings for 1st Metering MCCB","Settings for Metering MCCB")</f>
        <v>Settings for Metering MCCB</v>
      </c>
      <c r="G18" s="201"/>
      <c r="H18" s="201"/>
      <c r="I18" s="201"/>
      <c r="J18" s="201" t="str">
        <f>IF($B$4="XVI","Settings for 2nd T/F MCCB","")</f>
        <v/>
      </c>
      <c r="K18" s="201"/>
      <c r="L18" s="201"/>
      <c r="M18" s="201"/>
      <c r="N18" s="201" t="str">
        <f>IF($B$4="XVI","Settings for 2nd Metering MCCB","")</f>
        <v/>
      </c>
      <c r="O18" s="201"/>
      <c r="P18" s="201"/>
      <c r="Q18" s="201"/>
      <c r="R18" s="115"/>
      <c r="S18" s="64"/>
    </row>
    <row r="19" spans="1:24" ht="15.75" x14ac:dyDescent="0.25">
      <c r="A19" s="180"/>
      <c r="B19" s="192" t="str">
        <f>IF($B$4="XIII",VLOOKUP(MAX($E$9:$E$10),MCCB_B_800x1!$X$63:$AD$76,MATCH($B$3,MCCB_B_800x1!$X$62:$AD$62)),IF($B$4="XIV",VLOOKUP(MAX($E$9:$E$10),MCCB_B_1250A!$X$41:$AD$56,MATCH($B$3,MCCB_B_1250A!$X$40:$AD$40)),IF($B$4="XV",VLOOKUP(MAX($E$9:$E$10),MCCB_B_1600A!$X$26:$AD$39,MATCH($B$3,MCCB_B_1600A!$X$25:$AD$25)),VLOOKUP(MAX($E$9:$E$10),MCCB_B_800x2!$X$58:$AD$71,MATCH($B$3,MCCB_B_800x2!$X$57:$AD$57)))))</f>
        <v xml:space="preserve"> </v>
      </c>
      <c r="C19" s="192"/>
      <c r="D19" s="192"/>
      <c r="E19" s="192"/>
      <c r="F19" s="192" t="str">
        <f>IF($B$4="XIII",VLOOKUP(MAX($E$9:$E$10),MCCB_B_800x1!$CP$63:$CV$76,MATCH($B$3,MCCB_B_800x1!$CP$62:$CV$62)),IF($B$4="XIV",VLOOKUP(MAX($E$9:$E$10),MCCB_B_1250A!$CP$41:$CV$56,MATCH($B$3,MCCB_B_1250A!$CP$40:$CV$40)),IF($B$4="XV",VLOOKUP(MAX($E$9:$E$10),MCCB_B_1600A!$CP$26:$CV$39,MATCH($B$3,MCCB_B_1600A!$CP$25:$CV$25)),VLOOKUP(MAX($E$9:$E$10),MCCB_B_800x2!$CP$58:$CV$71,MATCH($B$3,MCCB_B_800x2!$CP$57:$CV$57)))))</f>
        <v xml:space="preserve"> </v>
      </c>
      <c r="G19" s="192"/>
      <c r="H19" s="192"/>
      <c r="I19" s="192"/>
      <c r="J19" s="194" t="str">
        <f>IF($B$4="XVI",VLOOKUP(MAX($E$12:$E$13),MCCB_B_800x2!$X$58:$AD$71,MATCH($B$3,MCCB_B_800x2!$X$57:$AD$57)),"")</f>
        <v/>
      </c>
      <c r="K19" s="194"/>
      <c r="L19" s="194"/>
      <c r="M19" s="194"/>
      <c r="N19" s="194" t="str">
        <f>IF($B$4="XVI",VLOOKUP(MAX($E$12:$E$13),MCCB_B_800x2!$CP$58:$CV$71,MATCH($B$3,MCCB_B_800x2!$CP$57:$CV$57)),"")</f>
        <v/>
      </c>
      <c r="O19" s="194"/>
      <c r="P19" s="194"/>
      <c r="Q19" s="194"/>
      <c r="R19" s="115"/>
      <c r="S19" s="64"/>
    </row>
    <row r="20" spans="1:24" ht="15.75" x14ac:dyDescent="0.25">
      <c r="A20" s="90" t="s">
        <v>55</v>
      </c>
      <c r="B20" s="64"/>
      <c r="C20" s="106" t="s">
        <v>56</v>
      </c>
      <c r="D20" s="107" t="str">
        <f>IF($B$4="XIII",VLOOKUP(MAX($E$9:$E$10),MCCB_B_800x1!$AE$63:$AK$76,MATCH($B$3,MCCB_B_800x1!$AE$62:$AK$62)),IF($B$4="XIV",VLOOKUP(MAX($E$9:$E$10),MCCB_B_1250A!$AE$41:$AK$56,MATCH($B$3,MCCB_B_1250A!$AE$40:$AK$40)),IF($B$4="XV",VLOOKUP(MAX($E$9:$E$10),MCCB_B_1600A!$AE$26:$AK$39,MATCH($B$3,MCCB_B_1600A!$AE$25:$AK$25)),VLOOKUP(MAX($E$9:$E$10),MCCB_B_800x2!$AE$58:$AK$71,MATCH($B$3,MCCB_B_800x2!$AE$57:$AK$57)))))</f>
        <v>Micrologic 5.0</v>
      </c>
      <c r="E20" s="64"/>
      <c r="F20" s="64"/>
      <c r="G20" s="106" t="s">
        <v>56</v>
      </c>
      <c r="H20" s="107" t="str">
        <f>IF($B$4="XIII",VLOOKUP(MAX($E$9:$E$10),MCCB_B_800x1!$CW$63:$DC$76,MATCH($B$3,MCCB_B_800x1!$CW$62:$DC$62)),IF($B$4="XIV",VLOOKUP(MAX($E$9:$E$10),MCCB_B_1250A!$CW$41:$DC$56,MATCH($B$3,MCCB_B_1250A!$CW$40:$DC$40)),IF($B$4="XV",VLOOKUP(MAX($E$9:$E$10),MCCB_B_1600A!$CW$26:$DC$39,MATCH($B$3,MCCB_B_1600A!$CW$25:$DC$25)),VLOOKUP(MAX($E$9:$E$10),MCCB_B_800x2!$CW$58:$DC$71,MATCH($B$3,MCCB_B_800x2!$CW$57:$DC$57)))))</f>
        <v>Micrologic 5.0</v>
      </c>
      <c r="I20" s="64"/>
      <c r="J20" s="64"/>
      <c r="K20" s="108" t="str">
        <f>IF($B$4="XVI","Trip Unit:","")</f>
        <v/>
      </c>
      <c r="L20" s="107" t="str">
        <f>IF($B$4="XVI",VLOOKUP(MAX($E$12:$E$13),MCCB_B_800x2!$AE$58:$AK$71,MATCH($B$3,MCCB_B_800x2!$AE$57:$AK$57)),"")</f>
        <v/>
      </c>
      <c r="M20" s="64"/>
      <c r="N20" s="64"/>
      <c r="O20" s="108" t="str">
        <f>IF($B$4="XVI","Trip Unit:","")</f>
        <v/>
      </c>
      <c r="P20" s="107" t="str">
        <f>IF($B$4="XVI",VLOOKUP(MAX($E$12:$E$13),MCCB_B_800x2!$CW$58:$DC$71,MATCH($B$3,MCCB_B_800x2!$CW$57:$DC$57)),"")</f>
        <v/>
      </c>
      <c r="Q20" s="64"/>
      <c r="R20" s="91"/>
      <c r="S20" s="64"/>
    </row>
    <row r="21" spans="1:24" ht="18.75" x14ac:dyDescent="0.35">
      <c r="A21" s="90"/>
      <c r="B21" s="64"/>
      <c r="C21" s="106" t="s">
        <v>274</v>
      </c>
      <c r="D21" s="107" t="str">
        <f>IF($B$4="XIII",VLOOKUP(MAX($E$9:$E$10),MCCB_B_800x1!$AL$63:$AR$76,MATCH($B$3,MCCB_B_800x1!$AL$62:$AR$62)),IF($B$4="XIV",VLOOKUP(MAX($E$9:$E$10),MCCB_B_1250A!$AL$41:$AR$56,MATCH($B$3,MCCB_B_1250A!$AL$40:$AR$40)),IF($B$4="XV",VLOOKUP(MAX($E$9:$E$10),MCCB_B_1600A!$AL$26:$AR$39,MATCH($B$3,MCCB_B_1600A!$AL$25:$AR$25)),VLOOKUP(MAX($E$9:$E$10),MCCB_B_800x2!$AL$58:$AR$71,MATCH($B$3,MCCB_B_800x2!$AL$57:$AR$57)))))</f>
        <v>800A</v>
      </c>
      <c r="E21" s="64"/>
      <c r="F21" s="64"/>
      <c r="G21" s="106" t="s">
        <v>274</v>
      </c>
      <c r="H21" s="107" t="str">
        <f>IF($B$4="XIII",VLOOKUP(MAX($E$9:$E$10),MCCB_B_800x1!$DD$63:$DJ$76,MATCH($B$3,MCCB_B_800x1!$DD$62:$DJ$62)),IF($B$4="XIV",VLOOKUP(MAX($E$9:$E$10),MCCB_B_1250A!$DD$41:$DJ$56,MATCH($B$3,MCCB_B_1250A!$DD$40:$DJ$40)),IF($B$4="XV",VLOOKUP(MAX($E$9:$E$10),MCCB_B_1600A!$DD$26:$DJ$39,MATCH($B$3,MCCB_B_1600A!$DD$25:$DJ$25)),VLOOKUP(MAX($E$9:$E$10),MCCB_B_800x2!$DD$58:$DJ$71,MATCH($B$3,MCCB_B_800x2!$DD$57:$DJ$57)))))</f>
        <v>800A</v>
      </c>
      <c r="I21" s="64"/>
      <c r="J21" s="64"/>
      <c r="K21" s="108" t="str">
        <f>IF($B$4="XVI","ACB Rating, In :","")</f>
        <v/>
      </c>
      <c r="L21" s="107" t="str">
        <f>IF($B$4="XVI",VLOOKUP(MAX($E$12:$E$13),MCCB_B_800x2!$AL$58:$AR$71,MATCH($B$3,MCCB_B_800x2!$AL$57:$AR$57)),"")</f>
        <v/>
      </c>
      <c r="M21" s="64"/>
      <c r="N21" s="64"/>
      <c r="O21" s="108" t="str">
        <f>IF($B$4="XVI","ACB Rating, In :","")</f>
        <v/>
      </c>
      <c r="P21" s="107" t="str">
        <f>IF($B$4="XVI",VLOOKUP(MAX($E$12:$E$13),MCCB_B_800x2!$DD$58:$DJ$71,MATCH($B$3,MCCB_B_800x2!$DD$57:$DJ$57)),"")</f>
        <v/>
      </c>
      <c r="Q21" s="64"/>
      <c r="R21" s="91"/>
      <c r="S21" s="64"/>
    </row>
    <row r="22" spans="1:24" ht="18.75" x14ac:dyDescent="0.35">
      <c r="A22" s="90"/>
      <c r="B22" s="64"/>
      <c r="C22" s="106" t="s">
        <v>275</v>
      </c>
      <c r="D22" s="107" t="str">
        <f>IF($B$4="XIII",VLOOKUP(MAX($E$9:$E$10),MCCB_B_800x1!$AS$63:$AY$76,MATCH($B$3,MCCB_B_800x1!$AS$62:$AY$62)),IF($B$4="XIV",VLOOKUP(MAX($E$9:$E$10),MCCB_B_1250A!$AS$41:$AY$56,MATCH($B$3,MCCB_B_1250A!$AS$40:$AY$40)),IF($B$4="XV",VLOOKUP(MAX($E$9:$E$10),MCCB_B_1600A!$AS$26:$AY$39,MATCH($B$3,MCCB_B_1600A!$AS$25:$AY$25)),VLOOKUP(MAX($E$9:$E$10),MCCB_B_800x2!$AS$58:$AY$71,MATCH($B$3,MCCB_B_800x2!$AS$57:$AY$57)))))</f>
        <v>560A (i.e. 0.7xIn)</v>
      </c>
      <c r="E22" s="64"/>
      <c r="F22" s="64"/>
      <c r="G22" s="106" t="s">
        <v>275</v>
      </c>
      <c r="H22" s="107" t="str">
        <f>IF($B$4="XIII",VLOOKUP(MAX($E$9:$E$10),MCCB_B_800x1!$DK$63:$DQ$76,MATCH($B$3,MCCB_B_800x1!$DK$62:$DQ$62)),IF($B$4="XIV",VLOOKUP(MAX($E$9:$E$10),MCCB_B_1250A!$DK$41:$DQ$56,MATCH($B$3,MCCB_B_1250A!$DK$40:$DQ$40)),IF($B$4="XV",VLOOKUP(MAX($E$9:$E$10),MCCB_B_1600A!$DK$26:$DQ$39,MATCH($B$3,MCCB_B_1600A!$DK$25:$DQ$25)),VLOOKUP(MAX($E$9:$E$10),MCCB_B_800x2!$DK$58:$DQ$71,MATCH($B$3,MCCB_B_800x2!$DK$57:$DQ$57)))))</f>
        <v>480A (i.e. 0.6xIn)</v>
      </c>
      <c r="I22" s="64"/>
      <c r="J22" s="107"/>
      <c r="K22" s="108" t="str">
        <f>IF($B$4="XVI","Ir :","")</f>
        <v/>
      </c>
      <c r="L22" s="107" t="str">
        <f>IF($B$4="XVI",VLOOKUP(MAX($E$12:$E$13),MCCB_B_800x2!$AS$58:$AY$71,MATCH($B$3,MCCB_B_800x2!$AS$57:$AY$57)),"")</f>
        <v/>
      </c>
      <c r="M22" s="108"/>
      <c r="N22" s="107"/>
      <c r="O22" s="108" t="str">
        <f>IF($B$4="XVI","Ir :","")</f>
        <v/>
      </c>
      <c r="P22" s="107" t="str">
        <f>IF($B$4="XVI",VLOOKUP(MAX($E$12:$E$13),MCCB_B_800x2!$DK$58:$DQ$71,MATCH($B$3,MCCB_B_800x2!$DK$57:$DQ$57)),"")</f>
        <v/>
      </c>
      <c r="Q22" s="108"/>
      <c r="R22" s="116"/>
      <c r="S22" s="64"/>
    </row>
    <row r="23" spans="1:24" ht="18.75" x14ac:dyDescent="0.35">
      <c r="A23" s="90"/>
      <c r="B23" s="64"/>
      <c r="C23" s="106" t="s">
        <v>276</v>
      </c>
      <c r="D23" s="107" t="str">
        <f>IF($B$4="XIII",VLOOKUP(MAX($E$9:$E$10),MCCB_B_800x1!$AZ$63:$BF$76,MATCH($B$3,MCCB_B_800x1!$AZ$62:$BF$62)),IF($B$4="XIV",VLOOKUP(MAX($E$9:$E$10),MCCB_B_1250A!$AZ$41:$BF$56,MATCH($B$3,MCCB_B_1250A!$AZ$40:$BF$40)),IF($B$4="XV",VLOOKUP(MAX($E$9:$E$10),MCCB_B_1600A!$AZ$26:$BF$39,MATCH($B$3,MCCB_B_1600A!$AZ$25:$BF$25)),VLOOKUP(MAX($E$9:$E$10),MCCB_B_800x2!$AZ$58:$BF$71,MATCH($B$3,MCCB_B_800x2!$AZ$57:$BF$57)))))</f>
        <v>8s</v>
      </c>
      <c r="E23" s="64"/>
      <c r="F23" s="64"/>
      <c r="G23" s="106" t="s">
        <v>276</v>
      </c>
      <c r="H23" s="107" t="str">
        <f>IF($B$4="XIII",VLOOKUP(MAX($E$9:$E$10),MCCB_B_800x1!$DR$63:$DX$76,MATCH($B$3,MCCB_B_800x1!$DR$62:$DX$62)),IF($B$4="XIV",VLOOKUP(MAX($E$9:$E$10),MCCB_B_1250A!$DR$41:$DX$56,MATCH($B$3,MCCB_B_1250A!$DR$40:$DX$40)),IF($B$4="XV",VLOOKUP(MAX($E$9:$E$10),MCCB_B_1600A!$DR$26:$DX$39,MATCH($B$3,MCCB_B_1600A!$DR$25:$DX$25)),VLOOKUP(MAX($E$9:$E$10),MCCB_B_800x2!$DR$58:$DX$71,MATCH($B$3,MCCB_B_800x2!$DR$57:$DX$57)))))</f>
        <v>8s</v>
      </c>
      <c r="I23" s="64"/>
      <c r="J23" s="107"/>
      <c r="K23" s="108" t="str">
        <f>IF($B$4="XVI","tr :","")</f>
        <v/>
      </c>
      <c r="L23" s="107" t="str">
        <f>IF($B$4="XVI",VLOOKUP(MAX($E$12:$E$13),MCCB_B_800x2!$AZ$58:$BF$70,MATCH($B$3,MCCB_B_800x2!$AZ$57:$BF$57)),"")</f>
        <v/>
      </c>
      <c r="M23" s="108"/>
      <c r="N23" s="107"/>
      <c r="O23" s="108" t="str">
        <f>IF($B$4="XVI","tr :","")</f>
        <v/>
      </c>
      <c r="P23" s="107" t="str">
        <f>IF($B$4="XVI",VLOOKUP(MAX($E$12:$E$13),MCCB_B_800x2!$DR$58:$DX$71,MATCH($B$3,MCCB_B_800x2!$DR$57:$DX$57)),"")</f>
        <v/>
      </c>
      <c r="Q23" s="108"/>
      <c r="R23" s="116"/>
      <c r="S23" s="64"/>
    </row>
    <row r="24" spans="1:24" ht="18.75" x14ac:dyDescent="0.35">
      <c r="A24" s="90"/>
      <c r="B24" s="64"/>
      <c r="C24" s="106" t="s">
        <v>277</v>
      </c>
      <c r="D24" s="107" t="str">
        <f>IF($B$4="XIII",VLOOKUP(MAX($E$9:$E$10),MCCB_B_800x1!$BG$63:$BM$76,MATCH($B$3,MCCB_B_800x1!$BG$62:$BM$62)),IF($B$4="XIV",VLOOKUP(MAX($E$9:$E$10),MCCB_B_1250A!$BG$41:$BM$56,MATCH($B$3,MCCB_B_1250A!$BG$40:$BM$40)),IF($B$4="XV",VLOOKUP(MAX($E$9:$E$10),MCCB_B_1600A!$BG$26:$BM$39,MATCH($B$3,MCCB_B_1600A!$BG$25:$BM$25)),VLOOKUP(MAX($E$9:$E$10),MCCB_B_800x2!$BG$58:$BM$71,MATCH($B$3,MCCB_B_800x2!$BG$57:$BM$57)))))</f>
        <v>3360A (i.e. 6xIr)</v>
      </c>
      <c r="E24" s="64"/>
      <c r="F24" s="64"/>
      <c r="G24" s="106" t="s">
        <v>277</v>
      </c>
      <c r="H24" s="107" t="str">
        <f>IF($B$4="XIII",VLOOKUP(MAX($E$9:$E$10),MCCB_B_800x1!$DY$63:$EE$76,MATCH($B$3,MCCB_B_800x1!$DY$62:$EE$62)),IF($B$4="XIV",VLOOKUP(MAX($E$9:$E$10),MCCB_B_1250A!$DY$41:$EE$56,MATCH($B$3,MCCB_B_1250A!$DY$40:$EE$40)),IF($B$4="XV",VLOOKUP(MAX($E$9:$E$10),MCCB_B_1600A!$DY$26:$EE$39,MATCH($B$3,MCCB_B_1600A!$DY$25:$EE$25)),VLOOKUP(MAX($E$9:$E$10),MCCB_B_800x2!$DY$58:$EE$71,MATCH($B$3,MCCB_B_800x2!$DY$57:$EE$57)))))</f>
        <v>2400A (i.e. 5xIr)</v>
      </c>
      <c r="I24" s="64"/>
      <c r="J24" s="107"/>
      <c r="K24" s="108" t="str">
        <f>IF($B$4="XVI","Isd :","")</f>
        <v/>
      </c>
      <c r="L24" s="107" t="str">
        <f>IF($B$4="XVI",VLOOKUP(MAX($E$12:$E$13),MCCB_B_800x2!$BG$58:$BM$71,MATCH($B$3,MCCB_B_800x2!$BG$57:$BM$57)),"")</f>
        <v/>
      </c>
      <c r="M24" s="108"/>
      <c r="N24" s="107"/>
      <c r="O24" s="108" t="str">
        <f>IF($B$4="XVI","Isd :","")</f>
        <v/>
      </c>
      <c r="P24" s="107" t="str">
        <f>IF($B$4="XVI",VLOOKUP(MAX($E$12:$E$13),MCCB_B_800x2!$DY$58:$EE$71,MATCH($B$3,MCCB_B_800x2!$DY$57:$EE$57)),"")</f>
        <v/>
      </c>
      <c r="Q24" s="108"/>
      <c r="R24" s="116"/>
      <c r="S24" s="64"/>
    </row>
    <row r="25" spans="1:24" ht="18.75" x14ac:dyDescent="0.35">
      <c r="A25" s="90"/>
      <c r="B25" s="64"/>
      <c r="C25" s="106" t="s">
        <v>278</v>
      </c>
      <c r="D25" s="107" t="str">
        <f>IF($B$4="XIII",VLOOKUP(MAX($E$9:$E$10),MCCB_B_800x1!$BN$63:$BT$76,MATCH($B$3,MCCB_B_800x1!$BN$62:$BT$62)),IF($B$4="XIV",VLOOKUP(MAX($E$9:$E$10),MCCB_B_1250A!$BN$41:$BT$56,MATCH($B$3,MCCB_B_1250A!$BN$40:$BT$40)),IF($B$4="XV",VLOOKUP(MAX($E$9:$E$10),MCCB_B_1600A!$BN$26:$BT$39,MATCH($B$3,MCCB_B_1600A!$BN$25:$BT$25)),VLOOKUP(MAX($E$9:$E$10),MCCB_B_800x2!$BN$58:$BT$71,MATCH($B$3,MCCB_B_800x2!$BN$57:$BT$57)))))</f>
        <v>0.2s, IxIxt on</v>
      </c>
      <c r="E25" s="64"/>
      <c r="F25" s="64"/>
      <c r="G25" s="106" t="s">
        <v>278</v>
      </c>
      <c r="H25" s="107" t="str">
        <f>IF($B$4="XIII",VLOOKUP(MAX($E$9:$E$10),MCCB_B_800x1!$EF$63:$EL$76,MATCH($B$3,MCCB_B_800x1!$EF$62:$EL$62)),IF($B$4="XIV",VLOOKUP(MAX($E$9:$E$10),MCCB_B_1250A!$EF$41:$EL$56,MATCH($B$3,MCCB_B_1250A!$EF$40:$EL$40)),IF($B$4="XV",VLOOKUP(MAX($E$9:$E$10),MCCB_B_1600A!$EF$26:$EL$39,MATCH($B$3,MCCB_B_1600A!$EF$25:$EL$25)),VLOOKUP(MAX($E$9:$E$10),MCCB_B_800x2!$EF$58:$EL$71,MATCH($B$3,MCCB_B_800x2!$EF$57:$EL$57)))))</f>
        <v>0.1s, IxIxt on</v>
      </c>
      <c r="I25" s="64"/>
      <c r="J25" s="107"/>
      <c r="K25" s="108" t="str">
        <f>IF($B$4="XVI","tsd :","")</f>
        <v/>
      </c>
      <c r="L25" s="107" t="str">
        <f>IF($B$4="XVI",VLOOKUP(MAX($E$12:$E$13),MCCB_B_800x2!$BN$58:$BT$71,MATCH($B$3,MCCB_B_800x2!$BN$57:$BT$57)),"")</f>
        <v/>
      </c>
      <c r="M25" s="108"/>
      <c r="N25" s="107"/>
      <c r="O25" s="108" t="str">
        <f>IF($B$4="XVI","tsd :","")</f>
        <v/>
      </c>
      <c r="P25" s="107" t="str">
        <f>IF($B$4="XVI",VLOOKUP(MAX($E$12:$E$13),MCCB_B_800x2!$EF$58:$EL$71,MATCH($B$3,MCCB_B_800x2!$EF$57:$EL$57)),"")</f>
        <v/>
      </c>
      <c r="Q25" s="108"/>
      <c r="R25" s="116"/>
      <c r="S25" s="64"/>
    </row>
    <row r="26" spans="1:24" ht="18.75" x14ac:dyDescent="0.35">
      <c r="A26" s="90"/>
      <c r="B26" s="64"/>
      <c r="C26" s="106" t="s">
        <v>279</v>
      </c>
      <c r="D26" s="107" t="str">
        <f>IF($B$4="XIII",VLOOKUP(MAX($E$9:$E$10),MCCB_B_800x1!$BU$63:$CA$76,MATCH($B$3,MCCB_B_800x1!$BU$62:$CA$62)),IF($B$4="XIV",VLOOKUP(MAX($E$9:$E$10),MCCB_B_1250A!$BU$41:$CA$56,MATCH($B$3,MCCB_B_1250A!$BU$40:$CA$40)),IF($B$4="XV",VLOOKUP(MAX($E$9:$E$10),MCCB_B_1600A!$BU$26:$CA$39,MATCH($B$3,MCCB_B_1600A!$BU$25:$CA$25)),VLOOKUP(MAX($E$9:$E$10),MCCB_B_800x2!$BU$58:$CA$71,MATCH($B$3,MCCB_B_800x2!$BU$57:$CA$57)))))</f>
        <v>8000A (i.e. 10xIn)</v>
      </c>
      <c r="E26" s="64"/>
      <c r="F26" s="64"/>
      <c r="G26" s="106" t="s">
        <v>279</v>
      </c>
      <c r="H26" s="107" t="str">
        <f>IF($B$4="XIII",VLOOKUP(MAX($E$9:$E$10),MCCB_B_800x1!$EM$63:$ES$76,MATCH($B$3,MCCB_B_800x1!$EM$62:$ES$62)),IF($B$4="XIV",VLOOKUP(MAX($E$9:$E$10),MCCB_B_1250A!$EM$41:$ES$56,MATCH($B$3,MCCB_B_1250A!$EM$40:$ES$40)),IF($B$4="XV",VLOOKUP(MAX($E$9:$E$10),MCCB_B_1600A!$EM$26:$ES$39,MATCH($B$3,MCCB_B_1600A!$EM$25:$ES$25)),VLOOKUP(MAX($E$9:$E$10),MCCB_B_800x2!$EM$58:$ES$71,MATCH($B$3,MCCB_B_800x2!$EM$57:$ES$57)))))</f>
        <v>6400A (i.e. 8xIn)</v>
      </c>
      <c r="I26" s="64"/>
      <c r="J26" s="107"/>
      <c r="K26" s="108" t="str">
        <f>IF($B$4="XVI","Ii :","")</f>
        <v/>
      </c>
      <c r="L26" s="107" t="str">
        <f>IF($B$4="XVI",VLOOKUP(MAX($E$12:$E$13),MCCB_B_800x2!$BU$58:$CA$71,MATCH($B$3,MCCB_B_800x2!$BU$57:$CA$57)),"")</f>
        <v/>
      </c>
      <c r="M26" s="108"/>
      <c r="N26" s="107"/>
      <c r="O26" s="108" t="str">
        <f>IF($B$4="XVI","Ii :","")</f>
        <v/>
      </c>
      <c r="P26" s="107" t="str">
        <f>IF($B$4="XVI",VLOOKUP(MAX($E$12:$E$13),MCCB_B_800x2!$EM$58:$ES$71,MATCH($B$3,MCCB_B_800x2!$EM$57:$ES$57)),"")</f>
        <v/>
      </c>
      <c r="Q26" s="108"/>
      <c r="R26" s="116"/>
      <c r="S26" s="64"/>
    </row>
    <row r="27" spans="1:24" ht="18.75" x14ac:dyDescent="0.35">
      <c r="A27" s="90"/>
      <c r="B27" s="64"/>
      <c r="C27" s="106" t="s">
        <v>280</v>
      </c>
      <c r="D27" s="107" t="str">
        <f>IF($B$4="XIII",VLOOKUP(MAX($E$9:$E$10),MCCB_B_800x1!$CB$63:$CH$76,MATCH($B$3,MCCB_B_800x1!$CB$62:$CH$62)),IF($B$4="XIV",VLOOKUP(MAX($E$9:$E$10),MCCB_B_1250A!$CB$41:$CH$56,MATCH($B$3,MCCB_B_1250A!$CB$40:$CH$40)),IF($B$4="XV",VLOOKUP(MAX($E$9:$E$10),MCCB_B_1600A!$CB$26:$CH$39,MATCH($B$3,MCCB_B_1600A!$CB$25:$CH$25)),VLOOKUP(MAX($E$9:$E$10),MCCB_B_800x2!$CB$58:$CH$71,MATCH($B$3,MCCB_B_800x2!$CB$57:$CH$57)))))</f>
        <v>N/A</v>
      </c>
      <c r="E27" s="64"/>
      <c r="F27" s="64"/>
      <c r="G27" s="106" t="s">
        <v>280</v>
      </c>
      <c r="H27" s="107" t="str">
        <f>IF($B$4="XIII",VLOOKUP(MAX($E$9:$E$10),MCCB_B_800x1!$ET$63:$EZ$76,MATCH($B$3,MCCB_B_800x1!$ET$62:$EZ$62)),IF($B$4="XIV",VLOOKUP(MAX($E$9:$E$10),MCCB_B_1250A!$ET$41:$EZ$56,MATCH($B$3,MCCB_B_1250A!$ET$40:$EZ$40)),IF($B$4="XV",VLOOKUP(MAX($E$9:$E$10),MCCB_B_1600A!$ET$26:$EZ$39,MATCH($B$3,MCCB_B_1600A!$ET$25:$EZ$25)),VLOOKUP(MAX($E$9:$E$10),MCCB_B_800x2!$ET$58:$EZ$71,MATCH($B$3,MCCB_B_800x2!$ET$57:$EZ$57)))))</f>
        <v>N/A</v>
      </c>
      <c r="I27" s="64"/>
      <c r="J27" s="107"/>
      <c r="K27" s="108" t="str">
        <f>IF($B$4="XVI","Ig :","")</f>
        <v/>
      </c>
      <c r="L27" s="107" t="str">
        <f>IF($B$4="XVI",VLOOKUP(MAX($E$12:$E$13),MCCB_B_800x2!$CB$58:$CH$71,MATCH($B$3,MCCB_B_800x2!$CB$57:$CH$57)),"")</f>
        <v/>
      </c>
      <c r="M27" s="108"/>
      <c r="N27" s="107"/>
      <c r="O27" s="108" t="str">
        <f>IF($B$4="XVI","Ig :","")</f>
        <v/>
      </c>
      <c r="P27" s="107" t="str">
        <f>IF($B$4="XVI",VLOOKUP(MAX($E$12:$E$13),MCCB_B_800x2!$ET$58:$EZ$71,MATCH($B$3,MCCB_B_800x2!$ET$57:$EZ$57)),"")</f>
        <v/>
      </c>
      <c r="Q27" s="108"/>
      <c r="R27" s="116"/>
      <c r="S27" s="64"/>
    </row>
    <row r="28" spans="1:24" ht="18.75" x14ac:dyDescent="0.35">
      <c r="A28" s="90"/>
      <c r="B28" s="64"/>
      <c r="C28" s="106" t="s">
        <v>281</v>
      </c>
      <c r="D28" s="107" t="str">
        <f>IF($B$4="XIII",VLOOKUP(MAX($E$9:$E$10),MCCB_B_800x1!$CI$63:$CO$76,MATCH($B$3,MCCB_B_800x1!$CI$62:$CO$62)),IF($B$4="XIV",VLOOKUP(MAX($E$9:$E$10),MCCB_B_1250A!$CI$41:$CO$56,MATCH($B$3,MCCB_B_1250A!$CI$40:$CO$40)),IF($B$4="XV",VLOOKUP(MAX($E$9:$E$10),MCCB_B_1600A!$CI$26:$CO$39,MATCH($B$3,MCCB_B_1600A!$CI$25:$CO$25)),VLOOKUP(MAX($E$9:$E$10),MCCB_B_800x2!$CI$58:$CO$71,MATCH($B$3,MCCB_B_800x2!$CI$57:$CO$57)))))</f>
        <v>N/A</v>
      </c>
      <c r="E28" s="64"/>
      <c r="F28" s="64"/>
      <c r="G28" s="106" t="s">
        <v>281</v>
      </c>
      <c r="H28" s="107" t="str">
        <f>IF($B$4="XIII",VLOOKUP(MAX($E$9:$E$10),MCCB_B_800x1!$FA$63:$FG$76,MATCH($B$3,MCCB_B_800x1!$FA$62:$FG$62)),IF($B$4="XIV",VLOOKUP(MAX($E$9:$E$10),MCCB_B_1250A!$FA$41:$FG$56,MATCH($B$3,MCCB_B_1250A!$FA$40:$FG$40)),IF($B$4="XV",VLOOKUP(MAX($E$9:$E$10),MCCB_B_1600A!$FA$26:$FG$39,MATCH($B$3,MCCB_B_1600A!$FA$25:$FG$25)),VLOOKUP(MAX($E$9:$E$10),MCCB_B_800x2!$FA$58:$FG$71,MATCH($B$3,MCCB_B_800x2!$FA$57:$FG$57)))))</f>
        <v>N/A</v>
      </c>
      <c r="I28" s="64"/>
      <c r="J28" s="107"/>
      <c r="K28" s="108" t="str">
        <f>IF($B$4="XVI","tg :","")</f>
        <v/>
      </c>
      <c r="L28" s="107" t="str">
        <f>IF($B$4="XVI",VLOOKUP(MAX($E$12:$E$13),MCCB_B_800x2!$CI$58:$CO$71,MATCH($B$3,MCCB_B_800x2!$CI$57:$CO$57)),"")</f>
        <v/>
      </c>
      <c r="M28" s="108"/>
      <c r="N28" s="107"/>
      <c r="O28" s="108" t="str">
        <f>IF($B$4="XVI","tg :","")</f>
        <v/>
      </c>
      <c r="P28" s="107" t="str">
        <f>IF($B$4="XVI",VLOOKUP(MAX($E$12:$E$13),MCCB_B_800x2!$FA$58:$FG$71,MATCH($B$3,MCCB_B_800x2!$FA$57:$FG$57)),"")</f>
        <v/>
      </c>
      <c r="Q28" s="108"/>
      <c r="R28" s="116"/>
      <c r="S28" s="64"/>
    </row>
    <row r="29" spans="1:24" ht="16.5" thickBot="1" x14ac:dyDescent="0.3">
      <c r="A29" s="117"/>
      <c r="B29" s="97"/>
      <c r="C29" s="97"/>
      <c r="D29" s="97"/>
      <c r="E29" s="97"/>
      <c r="F29" s="97"/>
      <c r="G29" s="97"/>
      <c r="H29" s="97"/>
      <c r="I29" s="97"/>
      <c r="J29" s="118"/>
      <c r="K29" s="119"/>
      <c r="L29" s="119"/>
      <c r="M29" s="118"/>
      <c r="N29" s="119"/>
      <c r="O29" s="97"/>
      <c r="P29" s="97"/>
      <c r="Q29" s="97"/>
      <c r="R29" s="100"/>
      <c r="S29" s="64"/>
    </row>
    <row r="30" spans="1:24" ht="15.75" x14ac:dyDescent="0.25">
      <c r="A30" s="86" t="s">
        <v>311</v>
      </c>
      <c r="B30" s="87"/>
      <c r="C30" s="87"/>
      <c r="D30" s="88"/>
      <c r="E30" s="88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9"/>
      <c r="S30" s="64"/>
      <c r="T30" s="64"/>
      <c r="U30" s="64"/>
      <c r="V30" s="64"/>
      <c r="W30" s="64"/>
      <c r="X30" s="64"/>
    </row>
    <row r="31" spans="1:24" ht="15.75" x14ac:dyDescent="0.25">
      <c r="A31" s="90"/>
      <c r="B31" s="64"/>
      <c r="C31" s="64"/>
      <c r="D31" s="64"/>
      <c r="E31" s="64"/>
      <c r="F31" s="188" t="s">
        <v>11</v>
      </c>
      <c r="G31" s="188"/>
      <c r="H31" s="189" t="s">
        <v>9</v>
      </c>
      <c r="I31" s="189"/>
      <c r="J31" s="189"/>
      <c r="K31" s="189"/>
      <c r="L31" s="189" t="s">
        <v>10</v>
      </c>
      <c r="M31" s="189"/>
      <c r="N31" s="189"/>
      <c r="O31" s="189"/>
      <c r="P31" s="64"/>
      <c r="Q31" s="64"/>
      <c r="R31" s="91"/>
      <c r="S31" s="64"/>
      <c r="T31" s="64"/>
      <c r="U31" s="64"/>
      <c r="V31" s="64"/>
      <c r="W31" s="64"/>
      <c r="X31" s="64"/>
    </row>
    <row r="32" spans="1:24" ht="15.75" x14ac:dyDescent="0.25">
      <c r="A32" s="92" t="s">
        <v>24</v>
      </c>
      <c r="B32" s="202" t="s">
        <v>174</v>
      </c>
      <c r="C32" s="203"/>
      <c r="D32" s="204"/>
      <c r="E32" s="64"/>
      <c r="F32" s="188"/>
      <c r="G32" s="188"/>
      <c r="H32" s="54" t="s">
        <v>2</v>
      </c>
      <c r="I32" s="54" t="s">
        <v>0</v>
      </c>
      <c r="J32" s="54" t="s">
        <v>3</v>
      </c>
      <c r="K32" s="54" t="s">
        <v>4</v>
      </c>
      <c r="L32" s="54" t="s">
        <v>2</v>
      </c>
      <c r="M32" s="54" t="s">
        <v>0</v>
      </c>
      <c r="N32" s="54" t="s">
        <v>3</v>
      </c>
      <c r="O32" s="54" t="s">
        <v>4</v>
      </c>
      <c r="P32" s="64"/>
      <c r="Q32" s="64"/>
      <c r="R32" s="91"/>
      <c r="S32" s="64"/>
      <c r="T32" s="64"/>
      <c r="U32" s="64"/>
      <c r="V32" s="64"/>
      <c r="W32" s="64"/>
      <c r="X32" s="64"/>
    </row>
    <row r="33" spans="1:24" ht="15.75" x14ac:dyDescent="0.25">
      <c r="A33" s="93"/>
      <c r="B33" s="64"/>
      <c r="C33" s="64"/>
      <c r="D33" s="64"/>
      <c r="E33" s="64"/>
      <c r="F33" s="195" t="s">
        <v>12</v>
      </c>
      <c r="G33" s="195"/>
      <c r="H33" s="55">
        <f>VLOOKUP($B$32,Data!$A$5:$AQ$12,2,FALSE)</f>
        <v>726</v>
      </c>
      <c r="I33" s="55">
        <f>VLOOKUP($B$32,Data!$A$5:$AQ$12,10,FALSE)</f>
        <v>673</v>
      </c>
      <c r="J33" s="55">
        <f>VLOOKUP($B$32,Data!$A$5:$AQ$12,18,FALSE)</f>
        <v>712</v>
      </c>
      <c r="K33" s="55">
        <f>VLOOKUP($B$32,Data!$A$5:$AQ$12,26,FALSE)</f>
        <v>785</v>
      </c>
      <c r="L33" s="55">
        <f>VLOOKUP($B$32,Data!$A$5:$AQ$12,6,FALSE)</f>
        <v>840</v>
      </c>
      <c r="M33" s="55">
        <f>VLOOKUP($B$32,Data!$A$5:$AQ$12,14,FALSE)</f>
        <v>784</v>
      </c>
      <c r="N33" s="55">
        <f>VLOOKUP($B$32,Data!$A$5:$AQ$12,22,FALSE)</f>
        <v>826</v>
      </c>
      <c r="O33" s="55">
        <f>VLOOKUP($B$32,Data!$A$5:$AQ$12,30,FALSE)</f>
        <v>900</v>
      </c>
      <c r="P33" s="64"/>
      <c r="Q33" s="64"/>
      <c r="R33" s="91"/>
      <c r="S33" s="64"/>
      <c r="T33" s="64"/>
      <c r="U33" s="64"/>
      <c r="V33" s="64"/>
      <c r="W33" s="64"/>
      <c r="X33" s="64"/>
    </row>
    <row r="34" spans="1:24" ht="15.75" x14ac:dyDescent="0.25">
      <c r="A34" s="205" t="s">
        <v>310</v>
      </c>
      <c r="B34" s="206"/>
      <c r="C34" s="80">
        <f>IF(MIN(B_Calculations!$AK$26,B_Calculations!$AK$30,B_Calculations!$AZ$44,150)&lt;20,"Not Acceptable",MIN(B_Calculations!$AK$26,B_Calculations!$AK$30,B_Calculations!$AZ$44,150))</f>
        <v>150</v>
      </c>
      <c r="D34" s="81"/>
      <c r="E34" s="64"/>
      <c r="F34" s="195" t="s">
        <v>180</v>
      </c>
      <c r="G34" s="195"/>
      <c r="H34" s="55">
        <f>VLOOKUP($B$32,Data!$A$5:$AQ$12,3,FALSE)</f>
        <v>601</v>
      </c>
      <c r="I34" s="55">
        <f>VLOOKUP($B$32,Data!$A$5:$AQ$12,11,FALSE)</f>
        <v>572</v>
      </c>
      <c r="J34" s="55">
        <f>VLOOKUP($B$32,Data!$A$5:$AQ$12,19,FALSE)</f>
        <v>595</v>
      </c>
      <c r="K34" s="55">
        <f>VLOOKUP($B$32,Data!$A$5:$AQ$12,27,FALSE)</f>
        <v>628</v>
      </c>
      <c r="L34" s="55">
        <f>VLOOKUP($B$32,Data!$A$5:$AQ$12,7,FALSE)</f>
        <v>671</v>
      </c>
      <c r="M34" s="55">
        <f>VLOOKUP($B$32,Data!$A$5:$AQ$12,15,FALSE)</f>
        <v>646</v>
      </c>
      <c r="N34" s="55">
        <f>VLOOKUP($B$32,Data!$A$5:$AQ$12,23,FALSE)</f>
        <v>667</v>
      </c>
      <c r="O34" s="55">
        <f>VLOOKUP($B$32,Data!$A$5:$AQ$12,31,FALSE)</f>
        <v>692</v>
      </c>
      <c r="P34" s="64"/>
      <c r="Q34" s="64"/>
      <c r="R34" s="91"/>
      <c r="S34" s="64"/>
      <c r="T34" s="64"/>
      <c r="U34" s="64"/>
      <c r="V34" s="64"/>
      <c r="W34" s="64"/>
      <c r="X34" s="64"/>
    </row>
    <row r="35" spans="1:24" ht="15.75" x14ac:dyDescent="0.25">
      <c r="A35" s="94"/>
      <c r="B35" s="85"/>
      <c r="C35" s="82"/>
      <c r="D35" s="83"/>
      <c r="E35" s="64"/>
      <c r="F35" s="195" t="s">
        <v>170</v>
      </c>
      <c r="G35" s="195"/>
      <c r="H35" s="55">
        <f>VLOOKUP($B$32,Data!$A$5:$AQ$12,4,FALSE)</f>
        <v>557</v>
      </c>
      <c r="I35" s="55">
        <f>VLOOKUP($B$32,Data!$A$5:$AQ$12,12,FALSE)</f>
        <v>533</v>
      </c>
      <c r="J35" s="55">
        <f>VLOOKUP($B$32,Data!$A$5:$AQ$12,20,FALSE)</f>
        <v>552</v>
      </c>
      <c r="K35" s="55">
        <f>VLOOKUP($B$32,Data!$A$5:$AQ$12,28,FALSE)</f>
        <v>579</v>
      </c>
      <c r="L35" s="55">
        <f>VLOOKUP($B$32,Data!$A$5:$AQ$12,8,FALSE)</f>
        <v>611</v>
      </c>
      <c r="M35" s="55">
        <f>VLOOKUP($B$32,Data!$A$5:$AQ$12,16,FALSE)</f>
        <v>590</v>
      </c>
      <c r="N35" s="55">
        <f>VLOOKUP($B$32,Data!$A$5:$AQ$12,24,FALSE)</f>
        <v>608</v>
      </c>
      <c r="O35" s="55">
        <f>VLOOKUP($B$32,Data!$A$5:$AQ$12,32,FALSE)</f>
        <v>628</v>
      </c>
      <c r="P35" s="64"/>
      <c r="Q35" s="64"/>
      <c r="R35" s="91"/>
      <c r="S35" s="64"/>
      <c r="T35" s="64"/>
      <c r="U35" s="64"/>
      <c r="V35" s="64"/>
      <c r="W35" s="64"/>
      <c r="X35" s="64"/>
    </row>
    <row r="36" spans="1:24" ht="15.75" x14ac:dyDescent="0.25">
      <c r="A36" s="205" t="s">
        <v>316</v>
      </c>
      <c r="B36" s="206"/>
      <c r="C36" s="80" t="str">
        <f>IF(C34=150,"Practical Considerations",IF(MIN(B_Calculations!AK26,B_Calculations!AK30,B_Calculations!AZ44)=B_Calculations!AK26,"Voltage Drop",IF(MIN(B_Calculations!AK26,B_Calculations!AK30,B_Calculations!AZ44)=B_Calculations!AK30,"Voltage Rise","Fault Clearance")))</f>
        <v>Practical Considerations</v>
      </c>
      <c r="D36" s="64"/>
      <c r="E36" s="64"/>
      <c r="F36" s="195" t="s">
        <v>26</v>
      </c>
      <c r="G36" s="195"/>
      <c r="H36" s="55">
        <f>VLOOKUP($B$32,Data!$A$5:$AQ$12,5,FALSE)</f>
        <v>912</v>
      </c>
      <c r="I36" s="55">
        <f>VLOOKUP($B$32,Data!$A$5:$AQ$12,13,FALSE)</f>
        <v>838</v>
      </c>
      <c r="J36" s="55">
        <f>VLOOKUP($B$32,Data!$A$5:$AQ$12,21,FALSE)</f>
        <v>912</v>
      </c>
      <c r="K36" s="55">
        <f>VLOOKUP($B$32,Data!$A$5:$AQ$12,29,FALSE)</f>
        <v>947</v>
      </c>
      <c r="L36" s="55">
        <f>VLOOKUP($B$32,Data!$A$5:$AQ$12,9,FALSE)</f>
        <v>912</v>
      </c>
      <c r="M36" s="55">
        <f>VLOOKUP($B$32,Data!$A$5:$AQ$12,17,FALSE)</f>
        <v>838</v>
      </c>
      <c r="N36" s="55">
        <f>VLOOKUP($B$32,Data!$A$5:$AQ$12,25,FALSE)</f>
        <v>912</v>
      </c>
      <c r="O36" s="55">
        <f>VLOOKUP($B$32,Data!$A$5:$AQ$12,33,FALSE)</f>
        <v>947</v>
      </c>
      <c r="P36" s="64"/>
      <c r="Q36" s="64"/>
      <c r="R36" s="91"/>
      <c r="S36" s="64"/>
      <c r="T36" s="64"/>
      <c r="U36" s="64"/>
      <c r="V36" s="64"/>
      <c r="W36" s="64"/>
      <c r="X36" s="64"/>
    </row>
    <row r="37" spans="1:24" ht="15.75" x14ac:dyDescent="0.25">
      <c r="A37" s="149"/>
      <c r="B37" s="150"/>
      <c r="C37" s="80"/>
      <c r="D37" s="64"/>
      <c r="E37" s="64"/>
      <c r="F37" s="156"/>
      <c r="G37" s="156"/>
      <c r="H37" s="157"/>
      <c r="I37" s="157"/>
      <c r="J37" s="157"/>
      <c r="K37" s="157"/>
      <c r="L37" s="157"/>
      <c r="M37" s="157"/>
      <c r="N37" s="157"/>
      <c r="O37" s="157"/>
      <c r="P37" s="64"/>
      <c r="Q37" s="64"/>
      <c r="R37" s="91"/>
      <c r="S37" s="64"/>
      <c r="T37" s="64"/>
      <c r="U37" s="64"/>
      <c r="V37" s="64"/>
      <c r="W37" s="64"/>
      <c r="X37" s="64"/>
    </row>
    <row r="38" spans="1:24" ht="15.75" x14ac:dyDescent="0.25">
      <c r="A38" s="181" t="s">
        <v>349</v>
      </c>
      <c r="E38" s="64"/>
      <c r="F38" s="184" t="s">
        <v>343</v>
      </c>
      <c r="G38" s="184"/>
      <c r="H38" s="184"/>
      <c r="I38" s="184"/>
      <c r="J38" s="184"/>
      <c r="K38" s="157"/>
      <c r="L38" s="157"/>
      <c r="M38" s="157"/>
      <c r="N38" s="157"/>
      <c r="O38" s="157"/>
      <c r="P38" s="64"/>
      <c r="Q38" s="64"/>
      <c r="R38" s="91"/>
      <c r="S38" s="64"/>
      <c r="T38" s="64"/>
      <c r="U38" s="64"/>
      <c r="V38" s="64"/>
      <c r="W38" s="64"/>
      <c r="X38" s="64"/>
    </row>
    <row r="39" spans="1:24" ht="15.75" x14ac:dyDescent="0.25">
      <c r="E39" s="64"/>
      <c r="F39" s="193" t="s">
        <v>332</v>
      </c>
      <c r="G39" s="193"/>
      <c r="H39" s="193"/>
      <c r="I39" s="193"/>
      <c r="J39" s="172">
        <v>50</v>
      </c>
      <c r="K39" s="157"/>
      <c r="L39" s="157"/>
      <c r="M39" s="157"/>
      <c r="N39" s="157"/>
      <c r="O39" s="157"/>
      <c r="P39" s="64"/>
      <c r="Q39" s="64"/>
      <c r="R39" s="91"/>
      <c r="S39" s="64"/>
      <c r="T39" s="64"/>
      <c r="U39" s="64"/>
      <c r="V39" s="64"/>
      <c r="W39" s="64"/>
      <c r="X39" s="64"/>
    </row>
    <row r="40" spans="1:24" ht="15.75" x14ac:dyDescent="0.25">
      <c r="E40" s="64"/>
      <c r="F40" s="177" t="s">
        <v>328</v>
      </c>
      <c r="G40" s="177"/>
      <c r="H40" s="177"/>
      <c r="I40" s="26"/>
      <c r="J40" s="160">
        <f>(B_Calculations!$AA$16+SUM(B_Calculations!$AG$26:$AJ$26)*'Arrangement B'!J39)/2.3</f>
        <v>2.3964330077613338</v>
      </c>
      <c r="K40" s="157"/>
      <c r="L40" s="157"/>
      <c r="M40" s="157"/>
      <c r="N40" s="157"/>
      <c r="O40" s="157"/>
      <c r="P40" s="64"/>
      <c r="Q40" s="64"/>
      <c r="R40" s="91"/>
      <c r="S40" s="64"/>
      <c r="T40" s="64"/>
      <c r="U40" s="64"/>
      <c r="V40" s="64"/>
      <c r="W40" s="64"/>
      <c r="X40" s="64"/>
    </row>
    <row r="41" spans="1:24" ht="15.75" x14ac:dyDescent="0.25">
      <c r="E41" s="64"/>
      <c r="F41" s="177" t="s">
        <v>329</v>
      </c>
      <c r="G41" s="178"/>
      <c r="H41" s="178"/>
      <c r="I41" s="178"/>
      <c r="J41" s="160">
        <f>(B_Calculations!AA17+'Arrangement B'!J39*SUM(B_Calculations!AG30:AJ30))/2.3</f>
        <v>0</v>
      </c>
      <c r="K41" s="157"/>
      <c r="L41" s="157"/>
      <c r="M41" s="157"/>
      <c r="N41" s="157"/>
      <c r="O41" s="157"/>
      <c r="P41" s="64"/>
      <c r="Q41" s="64"/>
      <c r="R41" s="91"/>
      <c r="S41" s="64"/>
      <c r="T41" s="64"/>
      <c r="U41" s="64"/>
      <c r="V41" s="64"/>
      <c r="W41" s="64"/>
      <c r="X41" s="64"/>
    </row>
    <row r="42" spans="1:24" ht="15.75" x14ac:dyDescent="0.25">
      <c r="E42" s="64"/>
      <c r="F42" s="177" t="s">
        <v>324</v>
      </c>
      <c r="G42" s="177"/>
      <c r="H42" s="177"/>
      <c r="I42" s="26"/>
      <c r="J42" s="158">
        <f>VLOOKUP(ROUND($J$39,1),B_Calculations!$AN$46:$AX$197,11,FALSE)</f>
        <v>14147.736591083827</v>
      </c>
      <c r="K42" s="157"/>
      <c r="L42" s="157"/>
      <c r="M42" s="157"/>
      <c r="N42" s="157"/>
      <c r="O42" s="157"/>
      <c r="P42" s="64"/>
      <c r="Q42" s="64"/>
      <c r="R42" s="91"/>
      <c r="S42" s="64"/>
      <c r="T42" s="64"/>
      <c r="U42" s="64"/>
      <c r="V42" s="64"/>
      <c r="W42" s="64"/>
      <c r="X42" s="64"/>
    </row>
    <row r="43" spans="1:24" ht="15.75" x14ac:dyDescent="0.25">
      <c r="E43" s="64"/>
      <c r="F43" s="178" t="s">
        <v>325</v>
      </c>
      <c r="G43" s="178"/>
      <c r="H43" s="178"/>
      <c r="I43" s="11"/>
      <c r="J43" s="158">
        <f>VLOOKUP(ROUND($J$39,1),B_Calculations!$AN$46:$AX$197,10,FALSE)</f>
        <v>11455.94994608635</v>
      </c>
      <c r="L43" s="179" t="s">
        <v>348</v>
      </c>
      <c r="M43" s="157"/>
      <c r="N43" s="157"/>
      <c r="O43" s="157"/>
      <c r="P43" s="64"/>
      <c r="Q43" s="64"/>
      <c r="R43" s="91"/>
      <c r="S43" s="64"/>
      <c r="T43" s="64"/>
      <c r="U43" s="64"/>
      <c r="V43" s="64"/>
      <c r="W43" s="64"/>
      <c r="X43" s="64"/>
    </row>
    <row r="44" spans="1:24" ht="15.75" x14ac:dyDescent="0.25">
      <c r="E44" s="64"/>
      <c r="F44" s="183" t="s">
        <v>334</v>
      </c>
      <c r="G44" s="183"/>
      <c r="H44" s="183"/>
      <c r="I44" s="183"/>
      <c r="J44" s="159">
        <f>250/J42</f>
        <v>1.7670671092191153E-2</v>
      </c>
      <c r="K44" s="157"/>
      <c r="L44" s="157"/>
      <c r="M44" s="157"/>
      <c r="N44" s="157"/>
      <c r="O44" s="157"/>
      <c r="P44" s="64"/>
      <c r="Q44" s="64"/>
      <c r="R44" s="91"/>
      <c r="S44" s="64"/>
      <c r="T44" s="64"/>
      <c r="U44" s="64"/>
      <c r="V44" s="64"/>
      <c r="W44" s="64"/>
      <c r="X44" s="64"/>
    </row>
    <row r="45" spans="1:24" ht="15.75" x14ac:dyDescent="0.25">
      <c r="E45" s="64"/>
      <c r="F45" s="177" t="s">
        <v>327</v>
      </c>
      <c r="G45" s="177"/>
      <c r="H45" s="177"/>
      <c r="I45" s="26"/>
      <c r="J45" s="159">
        <f>250/J43</f>
        <v>2.1822721046839636E-2</v>
      </c>
      <c r="K45" s="157"/>
      <c r="L45" s="157"/>
      <c r="M45" s="157"/>
      <c r="N45" s="157"/>
      <c r="O45" s="157"/>
      <c r="P45" s="64"/>
      <c r="Q45" s="64"/>
      <c r="R45" s="91"/>
      <c r="S45" s="64"/>
      <c r="T45" s="64"/>
      <c r="U45" s="64"/>
      <c r="V45" s="64"/>
      <c r="W45" s="64"/>
      <c r="X45" s="64"/>
    </row>
    <row r="46" spans="1:24" ht="16.5" thickBot="1" x14ac:dyDescent="0.3">
      <c r="A46" s="95"/>
      <c r="B46" s="96"/>
      <c r="C46" s="97"/>
      <c r="D46" s="97"/>
      <c r="E46" s="97"/>
      <c r="F46" s="98"/>
      <c r="G46" s="98"/>
      <c r="H46" s="99"/>
      <c r="I46" s="99"/>
      <c r="J46" s="99"/>
      <c r="K46" s="99"/>
      <c r="L46" s="99"/>
      <c r="M46" s="99"/>
      <c r="N46" s="99"/>
      <c r="O46" s="99"/>
      <c r="P46" s="97"/>
      <c r="Q46" s="97"/>
      <c r="R46" s="100"/>
      <c r="S46" s="64"/>
      <c r="T46" s="64"/>
      <c r="U46" s="64"/>
      <c r="V46" s="64"/>
      <c r="W46" s="64"/>
      <c r="X46" s="64"/>
    </row>
    <row r="47" spans="1:24" ht="15.75" x14ac:dyDescent="0.25">
      <c r="A47" s="162" t="s">
        <v>312</v>
      </c>
      <c r="B47" s="163"/>
      <c r="C47" s="164"/>
      <c r="D47" s="164"/>
      <c r="E47" s="164"/>
      <c r="F47" s="165"/>
      <c r="G47" s="165"/>
      <c r="H47" s="166"/>
      <c r="I47" s="166"/>
      <c r="J47" s="166"/>
      <c r="K47" s="166"/>
      <c r="L47" s="166"/>
      <c r="M47" s="166"/>
      <c r="N47" s="166"/>
      <c r="O47" s="166"/>
      <c r="P47" s="164"/>
      <c r="Q47" s="164"/>
      <c r="R47" s="167"/>
      <c r="S47" s="64"/>
      <c r="T47" s="64"/>
      <c r="U47" s="64"/>
      <c r="V47" s="64"/>
      <c r="W47" s="64"/>
      <c r="X47" s="64"/>
    </row>
    <row r="48" spans="1:24" ht="15.75" x14ac:dyDescent="0.25">
      <c r="A48" s="120"/>
      <c r="B48" s="13"/>
      <c r="C48" s="13"/>
      <c r="D48" s="13"/>
      <c r="E48" s="13"/>
      <c r="F48" s="188" t="s">
        <v>11</v>
      </c>
      <c r="G48" s="188"/>
      <c r="H48" s="189" t="s">
        <v>9</v>
      </c>
      <c r="I48" s="189"/>
      <c r="J48" s="189"/>
      <c r="K48" s="189"/>
      <c r="L48" s="189" t="s">
        <v>10</v>
      </c>
      <c r="M48" s="189"/>
      <c r="N48" s="189"/>
      <c r="O48" s="189"/>
      <c r="P48" s="13"/>
      <c r="Q48" s="13"/>
      <c r="R48" s="121"/>
    </row>
    <row r="49" spans="1:18" ht="15.75" x14ac:dyDescent="0.25">
      <c r="A49" s="122" t="s">
        <v>24</v>
      </c>
      <c r="B49" s="202" t="s">
        <v>174</v>
      </c>
      <c r="C49" s="203"/>
      <c r="D49" s="204"/>
      <c r="E49" s="13"/>
      <c r="F49" s="188"/>
      <c r="G49" s="188"/>
      <c r="H49" s="148" t="s">
        <v>2</v>
      </c>
      <c r="I49" s="148" t="s">
        <v>0</v>
      </c>
      <c r="J49" s="148" t="s">
        <v>3</v>
      </c>
      <c r="K49" s="148" t="s">
        <v>4</v>
      </c>
      <c r="L49" s="148" t="s">
        <v>2</v>
      </c>
      <c r="M49" s="148" t="s">
        <v>0</v>
      </c>
      <c r="N49" s="148" t="s">
        <v>3</v>
      </c>
      <c r="O49" s="148" t="s">
        <v>4</v>
      </c>
      <c r="P49" s="13"/>
      <c r="Q49" s="13"/>
      <c r="R49" s="121"/>
    </row>
    <row r="50" spans="1:18" ht="15.75" x14ac:dyDescent="0.25">
      <c r="A50" s="120"/>
      <c r="B50" s="13"/>
      <c r="C50" s="13"/>
      <c r="D50" s="13"/>
      <c r="E50" s="13"/>
      <c r="F50" s="185" t="s">
        <v>12</v>
      </c>
      <c r="G50" s="185"/>
      <c r="H50" s="123">
        <f>VLOOKUP($B$49,Data!$A$5:$AQ$12,2,FALSE)</f>
        <v>726</v>
      </c>
      <c r="I50" s="123">
        <f>VLOOKUP($B$49,Data!$A$5:$AQ$12,10,FALSE)</f>
        <v>673</v>
      </c>
      <c r="J50" s="123">
        <f>VLOOKUP($B$49,Data!$A$5:$AQ$12,18,FALSE)</f>
        <v>712</v>
      </c>
      <c r="K50" s="123">
        <f>VLOOKUP($B$49,Data!$A$5:$AQ$12,26,FALSE)</f>
        <v>785</v>
      </c>
      <c r="L50" s="123">
        <f>VLOOKUP($B$49,Data!$A$5:$AQ$12,6,FALSE)</f>
        <v>840</v>
      </c>
      <c r="M50" s="123">
        <f>VLOOKUP($B$49,Data!$A$5:$AQ$12,14,FALSE)</f>
        <v>784</v>
      </c>
      <c r="N50" s="123">
        <f>VLOOKUP($B$49,Data!$A$5:$AQ$12,22,FALSE)</f>
        <v>826</v>
      </c>
      <c r="O50" s="123">
        <f>VLOOKUP($B$49,Data!$A$5:$AQ$12,30,FALSE)</f>
        <v>900</v>
      </c>
      <c r="P50" s="13"/>
      <c r="Q50" s="13"/>
      <c r="R50" s="121"/>
    </row>
    <row r="51" spans="1:18" ht="15.75" x14ac:dyDescent="0.25">
      <c r="A51" s="190" t="s">
        <v>310</v>
      </c>
      <c r="B51" s="191"/>
      <c r="C51" s="126">
        <f>IF(MIN(B_Calculations!$AK$34,B_Calculations!$AK$38,B_Calculations!$AZ$203,150)&lt;20,"Not Acceptable",MIN(B_Calculations!$AK$34,B_Calculations!$AK$38,B_Calculations!$AZ$203,150))</f>
        <v>150</v>
      </c>
      <c r="D51" s="13"/>
      <c r="E51" s="13"/>
      <c r="F51" s="185" t="s">
        <v>180</v>
      </c>
      <c r="G51" s="185"/>
      <c r="H51" s="123">
        <f>VLOOKUP($B$49,Data!$A$5:$AQ$12,3,FALSE)</f>
        <v>601</v>
      </c>
      <c r="I51" s="123">
        <f>VLOOKUP($B$49,Data!$A$5:$AQ$12,11,FALSE)</f>
        <v>572</v>
      </c>
      <c r="J51" s="123">
        <f>VLOOKUP($B$49,Data!$A$5:$AQ$12,19,FALSE)</f>
        <v>595</v>
      </c>
      <c r="K51" s="123">
        <f>VLOOKUP($B$49,Data!$A$5:$AQ$12,27,FALSE)</f>
        <v>628</v>
      </c>
      <c r="L51" s="123">
        <f>VLOOKUP($B$49,Data!$A$5:$AQ$12,7,FALSE)</f>
        <v>671</v>
      </c>
      <c r="M51" s="123">
        <f>VLOOKUP($B$49,Data!$A$5:$AQ$12,15,FALSE)</f>
        <v>646</v>
      </c>
      <c r="N51" s="123">
        <f>VLOOKUP($B$49,Data!$A$5:$AQ$12,23,FALSE)</f>
        <v>667</v>
      </c>
      <c r="O51" s="123">
        <f>VLOOKUP($B$49,Data!$A$5:$AQ$12,31,FALSE)</f>
        <v>692</v>
      </c>
      <c r="P51" s="13"/>
      <c r="Q51" s="13"/>
      <c r="R51" s="121"/>
    </row>
    <row r="52" spans="1:18" ht="15.75" x14ac:dyDescent="0.25">
      <c r="A52" s="124"/>
      <c r="B52" s="21"/>
      <c r="C52" s="125"/>
      <c r="D52" s="13"/>
      <c r="E52" s="13"/>
      <c r="F52" s="185" t="s">
        <v>170</v>
      </c>
      <c r="G52" s="185"/>
      <c r="H52" s="123">
        <f>VLOOKUP($B$49,Data!$A$5:$AQ$12,4,FALSE)</f>
        <v>557</v>
      </c>
      <c r="I52" s="123">
        <f>VLOOKUP($B$49,Data!$A$5:$AQ$12,12,FALSE)</f>
        <v>533</v>
      </c>
      <c r="J52" s="123">
        <f>VLOOKUP($B$49,Data!$A$5:$AQ$12,20,FALSE)</f>
        <v>552</v>
      </c>
      <c r="K52" s="123">
        <f>VLOOKUP($B$49,Data!$A$5:$AQ$12,28,FALSE)</f>
        <v>579</v>
      </c>
      <c r="L52" s="123">
        <f>VLOOKUP($B$49,Data!$A$5:$AQ$12,8,FALSE)</f>
        <v>611</v>
      </c>
      <c r="M52" s="123">
        <f>VLOOKUP($B$49,Data!$A$5:$AQ$12,16,FALSE)</f>
        <v>590</v>
      </c>
      <c r="N52" s="123">
        <f>VLOOKUP($B$49,Data!$A$5:$AQ$12,24,FALSE)</f>
        <v>608</v>
      </c>
      <c r="O52" s="123">
        <f>VLOOKUP($B$49,Data!$A$5:$AQ$12,32,FALSE)</f>
        <v>628</v>
      </c>
      <c r="P52" s="13"/>
      <c r="Q52" s="13"/>
      <c r="R52" s="121"/>
    </row>
    <row r="53" spans="1:18" ht="15.75" x14ac:dyDescent="0.25">
      <c r="A53" s="190" t="s">
        <v>309</v>
      </c>
      <c r="B53" s="191"/>
      <c r="C53" s="126" t="str">
        <f>IF(C51=150,"Practical Considerations",IF(MIN(B_Calculations!AK34,B_Calculations!AK38,B_Calculations!AZ203)=B_Calculations!AK34,"Voltage Drop",IF(MIN(B_Calculations!AK34,B_Calculations!AK38,B_Calculations!AZ44)=B_Calculations!AK38,"Voltage Rise","Fault Clearance")))</f>
        <v>Practical Considerations</v>
      </c>
      <c r="D53" s="13"/>
      <c r="E53" s="13"/>
      <c r="F53" s="185" t="s">
        <v>26</v>
      </c>
      <c r="G53" s="185"/>
      <c r="H53" s="123">
        <f>VLOOKUP($B$49,Data!$A$5:$AQ$12,5,FALSE)</f>
        <v>912</v>
      </c>
      <c r="I53" s="123">
        <f>VLOOKUP($B$49,Data!$A$5:$AQ$12,13,FALSE)</f>
        <v>838</v>
      </c>
      <c r="J53" s="123">
        <f>VLOOKUP($B$49,Data!$A$5:$AQ$12,21,FALSE)</f>
        <v>912</v>
      </c>
      <c r="K53" s="123">
        <f>VLOOKUP($B$49,Data!$A$5:$AQ$12,29,FALSE)</f>
        <v>947</v>
      </c>
      <c r="L53" s="123">
        <f>VLOOKUP($B$49,Data!$A$5:$AQ$12,9,FALSE)</f>
        <v>912</v>
      </c>
      <c r="M53" s="123">
        <f>VLOOKUP($B$49,Data!$A$5:$AQ$12,17,FALSE)</f>
        <v>838</v>
      </c>
      <c r="N53" s="123">
        <f>VLOOKUP($B$49,Data!$A$5:$AQ$12,25,FALSE)</f>
        <v>912</v>
      </c>
      <c r="O53" s="123">
        <f>VLOOKUP($B$49,Data!$A$5:$AQ$12,33,FALSE)</f>
        <v>947</v>
      </c>
      <c r="P53" s="13"/>
      <c r="Q53" s="13"/>
      <c r="R53" s="121"/>
    </row>
    <row r="54" spans="1:18" x14ac:dyDescent="0.25">
      <c r="A54" s="12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21"/>
    </row>
    <row r="55" spans="1:18" x14ac:dyDescent="0.25">
      <c r="A55" s="181" t="s">
        <v>349</v>
      </c>
      <c r="E55" s="65"/>
      <c r="F55" s="184" t="s">
        <v>342</v>
      </c>
      <c r="G55" s="184"/>
      <c r="H55" s="184"/>
      <c r="I55" s="184"/>
      <c r="J55" s="184"/>
      <c r="K55" s="65"/>
      <c r="L55" s="65"/>
      <c r="M55" s="65"/>
      <c r="N55" s="65"/>
      <c r="O55" s="65"/>
      <c r="P55" s="65"/>
      <c r="Q55" s="65"/>
      <c r="R55" s="113"/>
    </row>
    <row r="56" spans="1:18" x14ac:dyDescent="0.25">
      <c r="E56" s="65"/>
      <c r="F56" s="193" t="s">
        <v>332</v>
      </c>
      <c r="G56" s="193"/>
      <c r="H56" s="193"/>
      <c r="I56" s="193"/>
      <c r="J56" s="172">
        <v>100</v>
      </c>
      <c r="K56" s="65"/>
      <c r="L56" s="65"/>
      <c r="M56" s="65"/>
      <c r="N56" s="65"/>
      <c r="O56" s="65"/>
      <c r="P56" s="65"/>
      <c r="Q56" s="65"/>
      <c r="R56" s="113"/>
    </row>
    <row r="57" spans="1:18" x14ac:dyDescent="0.25">
      <c r="E57" s="65"/>
      <c r="F57" s="177" t="s">
        <v>328</v>
      </c>
      <c r="G57" s="177"/>
      <c r="H57" s="177"/>
      <c r="I57" s="26"/>
      <c r="J57" s="160">
        <f>(B_Calculations!$AA$16+SUM(B_Calculations!AG34:AJ34)*'Arrangement B'!J56)/2.3</f>
        <v>2.7894943446851368</v>
      </c>
      <c r="K57" s="65"/>
      <c r="L57" s="65"/>
      <c r="M57" s="65"/>
      <c r="N57" s="65"/>
      <c r="O57" s="65"/>
      <c r="P57" s="65"/>
      <c r="Q57" s="65"/>
      <c r="R57" s="113"/>
    </row>
    <row r="58" spans="1:18" x14ac:dyDescent="0.25">
      <c r="E58" s="65"/>
      <c r="F58" s="177" t="s">
        <v>329</v>
      </c>
      <c r="G58" s="178"/>
      <c r="H58" s="178"/>
      <c r="I58" s="178"/>
      <c r="J58" s="160">
        <f>(B_Calculations!AA17+SUM(B_Calculations!AG38:AJ38)*J56)/2.3</f>
        <v>0</v>
      </c>
      <c r="K58" s="65"/>
      <c r="L58" s="65"/>
      <c r="M58" s="65"/>
      <c r="N58" s="65"/>
      <c r="O58" s="65"/>
      <c r="P58" s="65"/>
      <c r="Q58" s="65"/>
      <c r="R58" s="113"/>
    </row>
    <row r="59" spans="1:18" x14ac:dyDescent="0.25">
      <c r="E59" s="65"/>
      <c r="F59" s="177" t="s">
        <v>324</v>
      </c>
      <c r="G59" s="177"/>
      <c r="H59" s="177"/>
      <c r="I59" s="26"/>
      <c r="J59" s="158">
        <f>VLOOKUP(ROUND($J$56,1),B_Calculations!$AN$205:$AX$356,11,FALSE)</f>
        <v>10883.820415745118</v>
      </c>
      <c r="K59" s="65"/>
      <c r="L59" s="65"/>
      <c r="M59" s="65"/>
      <c r="N59" s="65"/>
      <c r="O59" s="65"/>
      <c r="P59" s="65"/>
      <c r="Q59" s="65"/>
      <c r="R59" s="113"/>
    </row>
    <row r="60" spans="1:18" x14ac:dyDescent="0.25">
      <c r="E60" s="65"/>
      <c r="F60" s="178" t="s">
        <v>325</v>
      </c>
      <c r="G60" s="178"/>
      <c r="H60" s="178"/>
      <c r="I60" s="11"/>
      <c r="J60" s="158">
        <f>VLOOKUP(ROUND($J$56,1),B_Calculations!$AN$205:$AX$356,10,FALSE)</f>
        <v>8254.0507138843786</v>
      </c>
      <c r="K60" s="65"/>
      <c r="L60" s="179" t="s">
        <v>347</v>
      </c>
      <c r="M60" s="65"/>
      <c r="N60" s="65"/>
      <c r="O60" s="65"/>
      <c r="P60" s="65"/>
      <c r="Q60" s="65"/>
      <c r="R60" s="113"/>
    </row>
    <row r="61" spans="1:18" x14ac:dyDescent="0.25">
      <c r="E61" s="65"/>
      <c r="F61" s="183" t="s">
        <v>334</v>
      </c>
      <c r="G61" s="183"/>
      <c r="H61" s="183"/>
      <c r="I61" s="183"/>
      <c r="J61" s="171">
        <f>250/J59</f>
        <v>2.296987550789947E-2</v>
      </c>
      <c r="K61" s="65"/>
      <c r="L61" s="65"/>
      <c r="M61" s="65"/>
      <c r="N61" s="65"/>
      <c r="O61" s="65"/>
      <c r="P61" s="65"/>
      <c r="Q61" s="65"/>
      <c r="R61" s="113"/>
    </row>
    <row r="62" spans="1:18" x14ac:dyDescent="0.25">
      <c r="E62" s="65"/>
      <c r="F62" s="177" t="s">
        <v>327</v>
      </c>
      <c r="G62" s="177"/>
      <c r="H62" s="177"/>
      <c r="I62" s="26"/>
      <c r="J62" s="171">
        <f>250/J60</f>
        <v>3.0288158949577051E-2</v>
      </c>
      <c r="K62" s="65"/>
      <c r="L62" s="65"/>
      <c r="M62" s="65"/>
      <c r="N62" s="65"/>
      <c r="O62" s="65"/>
      <c r="P62" s="65"/>
      <c r="Q62" s="65"/>
      <c r="R62" s="113"/>
    </row>
    <row r="63" spans="1:18" ht="15.75" thickBot="1" x14ac:dyDescent="0.3">
      <c r="A63" s="139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1"/>
    </row>
  </sheetData>
  <sheetProtection password="F933" sheet="1" objects="1" scenarios="1"/>
  <mergeCells count="39">
    <mergeCell ref="A51:B51"/>
    <mergeCell ref="B49:D49"/>
    <mergeCell ref="F36:G36"/>
    <mergeCell ref="B32:D32"/>
    <mergeCell ref="F35:G35"/>
    <mergeCell ref="A34:B34"/>
    <mergeCell ref="A36:B36"/>
    <mergeCell ref="L48:O48"/>
    <mergeCell ref="F50:G50"/>
    <mergeCell ref="F56:I56"/>
    <mergeCell ref="C7:D7"/>
    <mergeCell ref="A8:E8"/>
    <mergeCell ref="A11:E11"/>
    <mergeCell ref="A14:E14"/>
    <mergeCell ref="B18:E18"/>
    <mergeCell ref="F18:I18"/>
    <mergeCell ref="N18:Q18"/>
    <mergeCell ref="N19:Q19"/>
    <mergeCell ref="J18:M18"/>
    <mergeCell ref="H31:K31"/>
    <mergeCell ref="L31:O31"/>
    <mergeCell ref="F31:G32"/>
    <mergeCell ref="F19:I19"/>
    <mergeCell ref="F61:I61"/>
    <mergeCell ref="F55:J55"/>
    <mergeCell ref="F52:G52"/>
    <mergeCell ref="F53:G53"/>
    <mergeCell ref="A1:B1"/>
    <mergeCell ref="F48:G49"/>
    <mergeCell ref="H48:K48"/>
    <mergeCell ref="A53:B53"/>
    <mergeCell ref="B19:E19"/>
    <mergeCell ref="F39:I39"/>
    <mergeCell ref="F44:I44"/>
    <mergeCell ref="F38:J38"/>
    <mergeCell ref="J19:M19"/>
    <mergeCell ref="F33:G33"/>
    <mergeCell ref="F34:G34"/>
    <mergeCell ref="F51:G51"/>
  </mergeCells>
  <conditionalFormatting sqref="H33:O37 H46:O47 K38:O42 K44:O45 M43:O43">
    <cfRule type="expression" dxfId="19" priority="35">
      <formula>H33&lt;MAX($E$9:$E$10)</formula>
    </cfRule>
  </conditionalFormatting>
  <conditionalFormatting sqref="B3">
    <cfRule type="expression" dxfId="18" priority="36">
      <formula>$B$3&lt;MAX($B$15:$B$16)</formula>
    </cfRule>
  </conditionalFormatting>
  <conditionalFormatting sqref="A12:E13 A11">
    <cfRule type="expression" dxfId="17" priority="6" stopIfTrue="1">
      <formula>$B$4="XV"</formula>
    </cfRule>
  </conditionalFormatting>
  <conditionalFormatting sqref="J40">
    <cfRule type="expression" dxfId="16" priority="17">
      <formula>J40&gt;8</formula>
    </cfRule>
  </conditionalFormatting>
  <conditionalFormatting sqref="A48:O53 A54:D54 L54:O54">
    <cfRule type="expression" dxfId="15" priority="13" stopIfTrue="1">
      <formula>OR($B$4="",$B$4="XIII",$B$4="XIV",$B$4="XV")</formula>
    </cfRule>
  </conditionalFormatting>
  <conditionalFormatting sqref="A47">
    <cfRule type="expression" dxfId="14" priority="14">
      <formula>OR($B$4="",$B$4="XIII",$B$4="XIV",$B$4="XV")</formula>
    </cfRule>
  </conditionalFormatting>
  <conditionalFormatting sqref="H50:O53">
    <cfRule type="expression" dxfId="13" priority="15">
      <formula>H50&lt;MAX($E$12:$E$13)</formula>
    </cfRule>
  </conditionalFormatting>
  <conditionalFormatting sqref="F55:J62">
    <cfRule type="expression" dxfId="12" priority="11">
      <formula>OR($B$4="",$B$4&lt;&gt;"XVI")</formula>
    </cfRule>
  </conditionalFormatting>
  <conditionalFormatting sqref="L60">
    <cfRule type="expression" dxfId="11" priority="10">
      <formula>OR($B$4="",$B$4&lt;&gt;"XVI")</formula>
    </cfRule>
  </conditionalFormatting>
  <conditionalFormatting sqref="D9">
    <cfRule type="expression" dxfId="10" priority="8">
      <formula>$C$9=1</formula>
    </cfRule>
  </conditionalFormatting>
  <conditionalFormatting sqref="D10">
    <cfRule type="expression" dxfId="9" priority="7">
      <formula>$C$10=1</formula>
    </cfRule>
  </conditionalFormatting>
  <conditionalFormatting sqref="D12">
    <cfRule type="expression" dxfId="8" priority="30">
      <formula>$C$12=1</formula>
    </cfRule>
  </conditionalFormatting>
  <conditionalFormatting sqref="D13">
    <cfRule type="expression" dxfId="7" priority="5">
      <formula>$C$13=1</formula>
    </cfRule>
  </conditionalFormatting>
  <conditionalFormatting sqref="D15">
    <cfRule type="expression" dxfId="6" priority="4">
      <formula>ROUND($C$15,2)=1</formula>
    </cfRule>
  </conditionalFormatting>
  <conditionalFormatting sqref="D16">
    <cfRule type="expression" dxfId="5" priority="3">
      <formula>ROUND($C$16,2)=1</formula>
    </cfRule>
  </conditionalFormatting>
  <conditionalFormatting sqref="A55">
    <cfRule type="expression" dxfId="4" priority="2">
      <formula>OR($B$4&lt;&gt;"XVI",$B$4="")</formula>
    </cfRule>
  </conditionalFormatting>
  <dataValidations count="9">
    <dataValidation type="list" allowBlank="1" showInputMessage="1" showErrorMessage="1" sqref="D12:D13 D9:D10">
      <formula1>"Lagging, Leading"</formula1>
    </dataValidation>
    <dataValidation type="list" allowBlank="1" showInputMessage="1" showErrorMessage="1" sqref="B3">
      <formula1>"300, 315, 500, 750, 800, 1000"</formula1>
    </dataValidation>
    <dataValidation type="list" allowBlank="1" showInputMessage="1" showErrorMessage="1" sqref="D30">
      <formula1>"4,7,8,11,12"</formula1>
    </dataValidation>
    <dataValidation type="list" allowBlank="1" showInputMessage="1" showErrorMessage="1" sqref="K4:K15">
      <formula1>"XIII,XIV,XV,XVI"</formula1>
    </dataValidation>
    <dataValidation type="decimal" operator="greaterThanOrEqual" allowBlank="1" showInputMessage="1" showErrorMessage="1" error="Value must be a positive (+ve) number" sqref="B12:B13 B9:B10">
      <formula1>0</formula1>
    </dataValidation>
    <dataValidation type="decimal" operator="greaterThan" showInputMessage="1" showErrorMessage="1" error="Value must be greater than zero" sqref="B5">
      <formula1>0</formula1>
    </dataValidation>
    <dataValidation type="decimal" allowBlank="1" showErrorMessage="1" error="Please enter a number between from 0 to 150" prompt="Enter a whole number from 0 to 150" sqref="J39">
      <formula1>0</formula1>
      <formula2>150</formula2>
    </dataValidation>
    <dataValidation type="decimal" allowBlank="1" showInputMessage="1" showErrorMessage="1" error="Please enter a number from 0 to 150" sqref="J56">
      <formula1>0</formula1>
      <formula2>150</formula2>
    </dataValidation>
    <dataValidation type="list" showInputMessage="1" showErrorMessage="1" sqref="B4">
      <formula1>"XIII,XIV,XV,XVI"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2064" r:id="rId4">
          <objectPr defaultSize="0" autoPict="0" r:id="rId5">
            <anchor moveWithCells="1">
              <from>
                <xdr:col>6</xdr:col>
                <xdr:colOff>390525</xdr:colOff>
                <xdr:row>0</xdr:row>
                <xdr:rowOff>133350</xdr:rowOff>
              </from>
              <to>
                <xdr:col>15</xdr:col>
                <xdr:colOff>590550</xdr:colOff>
                <xdr:row>16</xdr:row>
                <xdr:rowOff>104775</xdr:rowOff>
              </to>
            </anchor>
          </objectPr>
        </oleObject>
      </mc:Choice>
      <mc:Fallback>
        <oleObject progId="Visio.Drawing.11" shapeId="2064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Data!$A$5:$A$12</xm:f>
          </x14:formula1>
          <xm:sqref>B32 B49</xm:sqref>
        </x14:dataValidation>
        <x14:dataValidation type="list" allowBlank="1" showInputMessage="1" showErrorMessage="1">
          <x14:formula1>
            <xm:f>Data!$AX$26:$AX$46</xm:f>
          </x14:formula1>
          <xm:sqref>C9:C10 C12:C13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E82"/>
  <sheetViews>
    <sheetView topLeftCell="A22" workbookViewId="0">
      <selection activeCell="J50" sqref="J50"/>
    </sheetView>
  </sheetViews>
  <sheetFormatPr defaultRowHeight="15" x14ac:dyDescent="0.25"/>
  <cols>
    <col min="1" max="1" width="13.5703125" customWidth="1"/>
    <col min="3" max="4" width="15.85546875" customWidth="1"/>
    <col min="6" max="6" width="18.7109375" customWidth="1"/>
    <col min="8" max="8" width="16" customWidth="1"/>
    <col min="9" max="9" width="12.140625" customWidth="1"/>
    <col min="10" max="10" width="15.5703125" customWidth="1"/>
    <col min="11" max="11" width="12.5703125" customWidth="1"/>
    <col min="12" max="12" width="10.5703125" customWidth="1"/>
  </cols>
  <sheetData>
    <row r="1" spans="1:1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25"/>
      <c r="B2" s="25"/>
      <c r="C2" s="228" t="s">
        <v>41</v>
      </c>
      <c r="D2" s="228"/>
      <c r="E2" s="228"/>
      <c r="F2" s="228"/>
      <c r="G2" s="228"/>
      <c r="H2" s="228"/>
      <c r="I2" s="228"/>
      <c r="J2" s="228"/>
      <c r="K2" s="228"/>
      <c r="L2" s="228"/>
    </row>
    <row r="3" spans="1:12" ht="18" x14ac:dyDescent="0.35">
      <c r="A3" s="25" t="s">
        <v>25</v>
      </c>
      <c r="B3" s="25" t="s">
        <v>27</v>
      </c>
      <c r="C3" s="62" t="s">
        <v>282</v>
      </c>
      <c r="D3" s="25" t="s">
        <v>37</v>
      </c>
      <c r="E3" s="25" t="s">
        <v>32</v>
      </c>
      <c r="F3" s="25" t="s">
        <v>31</v>
      </c>
      <c r="G3" s="25" t="s">
        <v>30</v>
      </c>
      <c r="H3" s="25" t="s">
        <v>29</v>
      </c>
      <c r="I3" s="25" t="s">
        <v>33</v>
      </c>
      <c r="J3" s="25" t="s">
        <v>34</v>
      </c>
      <c r="K3" s="25" t="s">
        <v>38</v>
      </c>
      <c r="L3" s="25" t="s">
        <v>39</v>
      </c>
    </row>
    <row r="4" spans="1:12" x14ac:dyDescent="0.25">
      <c r="A4" s="25">
        <v>300</v>
      </c>
      <c r="B4" s="25">
        <v>0</v>
      </c>
      <c r="C4" s="19" t="s">
        <v>269</v>
      </c>
      <c r="D4" s="25" t="s">
        <v>55</v>
      </c>
      <c r="E4" s="25" t="s">
        <v>55</v>
      </c>
      <c r="F4" s="25" t="s">
        <v>55</v>
      </c>
      <c r="G4" s="25" t="s">
        <v>55</v>
      </c>
      <c r="H4" s="25" t="s">
        <v>55</v>
      </c>
      <c r="I4" s="25" t="s">
        <v>55</v>
      </c>
      <c r="J4" s="25" t="s">
        <v>55</v>
      </c>
      <c r="K4" s="25" t="s">
        <v>55</v>
      </c>
      <c r="L4" s="25" t="s">
        <v>55</v>
      </c>
    </row>
    <row r="5" spans="1:12" ht="18.75" x14ac:dyDescent="0.35">
      <c r="A5" s="25">
        <v>300</v>
      </c>
      <c r="B5" s="25">
        <v>160</v>
      </c>
      <c r="C5" t="s">
        <v>55</v>
      </c>
      <c r="D5" s="25" t="s">
        <v>43</v>
      </c>
      <c r="E5" s="25" t="s">
        <v>57</v>
      </c>
      <c r="F5" s="21" t="s">
        <v>42</v>
      </c>
      <c r="G5" s="25" t="s">
        <v>36</v>
      </c>
      <c r="H5" s="21" t="s">
        <v>121</v>
      </c>
      <c r="I5" s="25" t="s">
        <v>227</v>
      </c>
      <c r="J5" s="22" t="s">
        <v>45</v>
      </c>
      <c r="K5" s="25" t="s">
        <v>40</v>
      </c>
      <c r="L5" s="25" t="s">
        <v>40</v>
      </c>
    </row>
    <row r="6" spans="1:12" ht="18" x14ac:dyDescent="0.35">
      <c r="A6" s="25">
        <v>300</v>
      </c>
      <c r="B6" s="25">
        <v>320.10000000000002</v>
      </c>
      <c r="C6" t="s">
        <v>55</v>
      </c>
      <c r="D6" s="20" t="s">
        <v>43</v>
      </c>
      <c r="E6" s="20" t="s">
        <v>57</v>
      </c>
      <c r="F6" s="19" t="s">
        <v>46</v>
      </c>
      <c r="G6" s="20" t="s">
        <v>36</v>
      </c>
      <c r="H6" s="19" t="s">
        <v>122</v>
      </c>
      <c r="I6" s="182" t="s">
        <v>227</v>
      </c>
      <c r="J6" s="23" t="s">
        <v>50</v>
      </c>
      <c r="K6" s="20" t="s">
        <v>40</v>
      </c>
      <c r="L6" s="20" t="s">
        <v>40</v>
      </c>
    </row>
    <row r="7" spans="1:12" ht="18" x14ac:dyDescent="0.35">
      <c r="A7" s="25">
        <v>300</v>
      </c>
      <c r="B7" s="25">
        <v>400.1</v>
      </c>
      <c r="C7" t="s">
        <v>55</v>
      </c>
      <c r="D7" s="20" t="s">
        <v>43</v>
      </c>
      <c r="E7" s="20" t="s">
        <v>57</v>
      </c>
      <c r="F7" s="19" t="s">
        <v>47</v>
      </c>
      <c r="G7" s="20" t="s">
        <v>36</v>
      </c>
      <c r="H7" s="19" t="s">
        <v>52</v>
      </c>
      <c r="I7" s="182" t="s">
        <v>227</v>
      </c>
      <c r="J7" s="23" t="s">
        <v>50</v>
      </c>
      <c r="K7" s="20" t="s">
        <v>40</v>
      </c>
      <c r="L7" s="20" t="s">
        <v>40</v>
      </c>
    </row>
    <row r="8" spans="1:12" x14ac:dyDescent="0.25">
      <c r="A8" s="25">
        <v>300</v>
      </c>
      <c r="B8" s="20">
        <v>435</v>
      </c>
      <c r="C8" s="19" t="s">
        <v>55</v>
      </c>
      <c r="D8" s="25" t="s">
        <v>55</v>
      </c>
      <c r="E8" s="25" t="s">
        <v>55</v>
      </c>
      <c r="F8" s="25" t="s">
        <v>55</v>
      </c>
      <c r="G8" s="25" t="s">
        <v>55</v>
      </c>
      <c r="H8" s="25" t="s">
        <v>55</v>
      </c>
      <c r="I8" s="25" t="s">
        <v>55</v>
      </c>
      <c r="J8" s="25" t="s">
        <v>55</v>
      </c>
      <c r="K8" s="25" t="s">
        <v>55</v>
      </c>
      <c r="L8" s="25" t="s">
        <v>55</v>
      </c>
    </row>
    <row r="9" spans="1:12" x14ac:dyDescent="0.25">
      <c r="A9" s="25">
        <v>315</v>
      </c>
      <c r="B9" s="25">
        <v>0</v>
      </c>
      <c r="C9" s="19" t="s">
        <v>269</v>
      </c>
      <c r="D9" s="25" t="s">
        <v>55</v>
      </c>
      <c r="E9" s="25" t="s">
        <v>55</v>
      </c>
      <c r="F9" s="25" t="s">
        <v>55</v>
      </c>
      <c r="G9" s="25" t="s">
        <v>55</v>
      </c>
      <c r="H9" s="25" t="s">
        <v>55</v>
      </c>
      <c r="I9" s="25" t="s">
        <v>55</v>
      </c>
      <c r="J9" s="25" t="s">
        <v>55</v>
      </c>
      <c r="K9" s="25" t="s">
        <v>55</v>
      </c>
      <c r="L9" s="25" t="s">
        <v>55</v>
      </c>
    </row>
    <row r="10" spans="1:12" ht="18" x14ac:dyDescent="0.35">
      <c r="A10" s="25">
        <v>315</v>
      </c>
      <c r="B10" s="25">
        <v>160</v>
      </c>
      <c r="C10" t="s">
        <v>55</v>
      </c>
      <c r="D10" s="25" t="s">
        <v>43</v>
      </c>
      <c r="E10" s="25" t="s">
        <v>57</v>
      </c>
      <c r="F10" s="21" t="s">
        <v>42</v>
      </c>
      <c r="G10" s="25" t="s">
        <v>36</v>
      </c>
      <c r="H10" s="21" t="s">
        <v>121</v>
      </c>
      <c r="I10" s="182" t="s">
        <v>227</v>
      </c>
      <c r="J10" s="22" t="s">
        <v>45</v>
      </c>
      <c r="K10" s="25" t="s">
        <v>40</v>
      </c>
      <c r="L10" s="25" t="s">
        <v>40</v>
      </c>
    </row>
    <row r="11" spans="1:12" ht="18" x14ac:dyDescent="0.35">
      <c r="A11" s="25">
        <v>315</v>
      </c>
      <c r="B11" s="25">
        <v>320.10000000000002</v>
      </c>
      <c r="C11" t="s">
        <v>55</v>
      </c>
      <c r="D11" s="20" t="s">
        <v>43</v>
      </c>
      <c r="E11" s="20" t="s">
        <v>57</v>
      </c>
      <c r="F11" s="19" t="s">
        <v>46</v>
      </c>
      <c r="G11" s="20" t="s">
        <v>36</v>
      </c>
      <c r="H11" s="19" t="s">
        <v>122</v>
      </c>
      <c r="I11" s="182" t="s">
        <v>227</v>
      </c>
      <c r="J11" s="23" t="s">
        <v>50</v>
      </c>
      <c r="K11" s="20" t="s">
        <v>40</v>
      </c>
      <c r="L11" s="20" t="s">
        <v>40</v>
      </c>
    </row>
    <row r="12" spans="1:12" ht="18" x14ac:dyDescent="0.35">
      <c r="A12" s="25">
        <v>315</v>
      </c>
      <c r="B12" s="25">
        <v>400.1</v>
      </c>
      <c r="C12" t="s">
        <v>55</v>
      </c>
      <c r="D12" s="20" t="s">
        <v>43</v>
      </c>
      <c r="E12" s="20" t="s">
        <v>57</v>
      </c>
      <c r="F12" s="19" t="s">
        <v>47</v>
      </c>
      <c r="G12" s="20" t="s">
        <v>36</v>
      </c>
      <c r="H12" s="19" t="s">
        <v>52</v>
      </c>
      <c r="I12" s="182" t="s">
        <v>227</v>
      </c>
      <c r="J12" s="23" t="s">
        <v>50</v>
      </c>
      <c r="K12" s="20" t="s">
        <v>40</v>
      </c>
      <c r="L12" s="20" t="s">
        <v>40</v>
      </c>
    </row>
    <row r="13" spans="1:12" x14ac:dyDescent="0.25">
      <c r="A13" s="25">
        <v>315</v>
      </c>
      <c r="B13" s="20">
        <v>457</v>
      </c>
      <c r="C13" s="19" t="s">
        <v>55</v>
      </c>
      <c r="D13" s="25" t="s">
        <v>55</v>
      </c>
      <c r="E13" s="25" t="s">
        <v>55</v>
      </c>
      <c r="F13" s="25" t="s">
        <v>55</v>
      </c>
      <c r="G13" s="25" t="s">
        <v>55</v>
      </c>
      <c r="H13" s="25" t="s">
        <v>55</v>
      </c>
      <c r="I13" s="25" t="s">
        <v>55</v>
      </c>
      <c r="J13" s="25" t="s">
        <v>55</v>
      </c>
      <c r="K13" s="25" t="s">
        <v>55</v>
      </c>
      <c r="L13" s="25" t="s">
        <v>55</v>
      </c>
    </row>
    <row r="14" spans="1:12" x14ac:dyDescent="0.25">
      <c r="A14" s="25">
        <v>500</v>
      </c>
      <c r="B14" s="25">
        <v>0</v>
      </c>
      <c r="C14" s="19" t="s">
        <v>269</v>
      </c>
      <c r="D14" s="25" t="s">
        <v>55</v>
      </c>
      <c r="E14" s="25" t="s">
        <v>55</v>
      </c>
      <c r="F14" s="25" t="s">
        <v>55</v>
      </c>
      <c r="G14" s="25" t="s">
        <v>55</v>
      </c>
      <c r="H14" s="25" t="s">
        <v>55</v>
      </c>
      <c r="I14" s="25" t="s">
        <v>55</v>
      </c>
      <c r="J14" s="25" t="s">
        <v>55</v>
      </c>
      <c r="K14" s="25" t="s">
        <v>55</v>
      </c>
      <c r="L14" s="25" t="s">
        <v>55</v>
      </c>
    </row>
    <row r="15" spans="1:12" ht="18" x14ac:dyDescent="0.35">
      <c r="A15" s="25">
        <v>500</v>
      </c>
      <c r="B15" s="25">
        <v>160</v>
      </c>
      <c r="C15" t="s">
        <v>55</v>
      </c>
      <c r="D15" s="20" t="s">
        <v>43</v>
      </c>
      <c r="E15" s="20" t="s">
        <v>57</v>
      </c>
      <c r="F15" s="19" t="s">
        <v>61</v>
      </c>
      <c r="G15" s="20" t="s">
        <v>36</v>
      </c>
      <c r="H15" s="19" t="s">
        <v>123</v>
      </c>
      <c r="I15" s="182" t="s">
        <v>227</v>
      </c>
      <c r="J15" s="23" t="s">
        <v>124</v>
      </c>
      <c r="K15" s="20" t="s">
        <v>40</v>
      </c>
      <c r="L15" s="20" t="s">
        <v>40</v>
      </c>
    </row>
    <row r="16" spans="1:12" ht="18" x14ac:dyDescent="0.35">
      <c r="A16" s="25">
        <v>500</v>
      </c>
      <c r="B16" s="25">
        <v>320.10000000000002</v>
      </c>
      <c r="C16" t="s">
        <v>55</v>
      </c>
      <c r="D16" s="20" t="s">
        <v>43</v>
      </c>
      <c r="E16" s="20" t="s">
        <v>57</v>
      </c>
      <c r="F16" s="19" t="s">
        <v>46</v>
      </c>
      <c r="G16" s="20" t="s">
        <v>36</v>
      </c>
      <c r="H16" s="19" t="s">
        <v>125</v>
      </c>
      <c r="I16" s="182" t="s">
        <v>227</v>
      </c>
      <c r="J16" s="23" t="s">
        <v>124</v>
      </c>
      <c r="K16" s="20" t="s">
        <v>40</v>
      </c>
      <c r="L16" s="20" t="s">
        <v>40</v>
      </c>
    </row>
    <row r="17" spans="1:12" ht="18" x14ac:dyDescent="0.35">
      <c r="A17" s="25">
        <v>500</v>
      </c>
      <c r="B17" s="25">
        <v>400.1</v>
      </c>
      <c r="C17" t="s">
        <v>55</v>
      </c>
      <c r="D17" s="20" t="s">
        <v>43</v>
      </c>
      <c r="E17" s="20" t="s">
        <v>57</v>
      </c>
      <c r="F17" s="19" t="s">
        <v>47</v>
      </c>
      <c r="G17" s="20" t="s">
        <v>36</v>
      </c>
      <c r="H17" s="19" t="s">
        <v>126</v>
      </c>
      <c r="I17" s="182" t="s">
        <v>227</v>
      </c>
      <c r="J17" s="23" t="s">
        <v>124</v>
      </c>
      <c r="K17" s="20" t="s">
        <v>40</v>
      </c>
      <c r="L17" s="20" t="s">
        <v>40</v>
      </c>
    </row>
    <row r="18" spans="1:12" ht="18" x14ac:dyDescent="0.35">
      <c r="A18" s="25">
        <v>500</v>
      </c>
      <c r="B18" s="25">
        <v>480.1</v>
      </c>
      <c r="C18" t="s">
        <v>55</v>
      </c>
      <c r="D18" s="20" t="s">
        <v>43</v>
      </c>
      <c r="E18" s="20" t="s">
        <v>57</v>
      </c>
      <c r="F18" s="19" t="s">
        <v>51</v>
      </c>
      <c r="G18" s="20" t="s">
        <v>36</v>
      </c>
      <c r="H18" s="24" t="s">
        <v>127</v>
      </c>
      <c r="I18" s="182" t="s">
        <v>227</v>
      </c>
      <c r="J18" s="23" t="s">
        <v>124</v>
      </c>
      <c r="K18" s="20" t="s">
        <v>40</v>
      </c>
      <c r="L18" s="20" t="s">
        <v>40</v>
      </c>
    </row>
    <row r="19" spans="1:12" ht="18" x14ac:dyDescent="0.35">
      <c r="A19" s="25">
        <v>500</v>
      </c>
      <c r="B19" s="25">
        <v>560.1</v>
      </c>
      <c r="C19" t="s">
        <v>55</v>
      </c>
      <c r="D19" s="20" t="s">
        <v>43</v>
      </c>
      <c r="E19" s="20" t="s">
        <v>57</v>
      </c>
      <c r="F19" s="19" t="s">
        <v>129</v>
      </c>
      <c r="G19" s="20" t="s">
        <v>36</v>
      </c>
      <c r="H19" s="24" t="s">
        <v>128</v>
      </c>
      <c r="I19" s="182" t="s">
        <v>227</v>
      </c>
      <c r="J19" s="23" t="s">
        <v>124</v>
      </c>
      <c r="K19" s="20" t="s">
        <v>40</v>
      </c>
      <c r="L19" s="20" t="s">
        <v>40</v>
      </c>
    </row>
    <row r="20" spans="1:12" ht="18" x14ac:dyDescent="0.35">
      <c r="A20" s="25">
        <v>500</v>
      </c>
      <c r="B20" s="25">
        <v>640.1</v>
      </c>
      <c r="C20" t="s">
        <v>55</v>
      </c>
      <c r="D20" s="20" t="s">
        <v>43</v>
      </c>
      <c r="E20" s="20" t="s">
        <v>57</v>
      </c>
      <c r="F20" s="19" t="s">
        <v>130</v>
      </c>
      <c r="G20" s="20" t="s">
        <v>36</v>
      </c>
      <c r="H20" s="24" t="s">
        <v>131</v>
      </c>
      <c r="I20" s="182" t="s">
        <v>227</v>
      </c>
      <c r="J20" s="23" t="s">
        <v>132</v>
      </c>
      <c r="K20" s="20" t="s">
        <v>40</v>
      </c>
      <c r="L20" s="20" t="s">
        <v>40</v>
      </c>
    </row>
    <row r="21" spans="1:12" ht="18" x14ac:dyDescent="0.35">
      <c r="A21" s="25">
        <v>500</v>
      </c>
      <c r="B21" s="25">
        <v>720.1</v>
      </c>
      <c r="C21" t="s">
        <v>55</v>
      </c>
      <c r="D21" s="20" t="s">
        <v>43</v>
      </c>
      <c r="E21" s="20" t="s">
        <v>57</v>
      </c>
      <c r="F21" s="19" t="s">
        <v>133</v>
      </c>
      <c r="G21" s="20" t="s">
        <v>36</v>
      </c>
      <c r="H21" s="24" t="s">
        <v>134</v>
      </c>
      <c r="I21" s="182" t="s">
        <v>227</v>
      </c>
      <c r="J21" s="23" t="s">
        <v>132</v>
      </c>
      <c r="K21" s="20" t="s">
        <v>40</v>
      </c>
      <c r="L21" s="20" t="s">
        <v>40</v>
      </c>
    </row>
    <row r="22" spans="1:12" x14ac:dyDescent="0.25">
      <c r="A22" s="25">
        <v>500</v>
      </c>
      <c r="B22" s="25">
        <v>725</v>
      </c>
      <c r="C22" s="19" t="s">
        <v>55</v>
      </c>
      <c r="D22" s="25" t="s">
        <v>55</v>
      </c>
      <c r="E22" s="25" t="s">
        <v>55</v>
      </c>
      <c r="F22" s="25" t="s">
        <v>55</v>
      </c>
      <c r="G22" s="25" t="s">
        <v>55</v>
      </c>
      <c r="H22" s="25" t="s">
        <v>55</v>
      </c>
      <c r="I22" s="25" t="s">
        <v>55</v>
      </c>
      <c r="J22" s="25" t="s">
        <v>55</v>
      </c>
      <c r="K22" s="25" t="s">
        <v>55</v>
      </c>
      <c r="L22" s="25" t="s">
        <v>55</v>
      </c>
    </row>
    <row r="23" spans="1:12" x14ac:dyDescent="0.25">
      <c r="A23" s="25">
        <v>750</v>
      </c>
      <c r="B23" s="25">
        <v>0</v>
      </c>
      <c r="C23" s="19" t="s">
        <v>269</v>
      </c>
      <c r="D23" s="25" t="s">
        <v>55</v>
      </c>
      <c r="E23" s="25" t="s">
        <v>55</v>
      </c>
      <c r="F23" s="25" t="s">
        <v>55</v>
      </c>
      <c r="G23" s="25" t="s">
        <v>55</v>
      </c>
      <c r="H23" s="25" t="s">
        <v>55</v>
      </c>
      <c r="I23" s="25" t="s">
        <v>55</v>
      </c>
      <c r="J23" s="25" t="s">
        <v>55</v>
      </c>
      <c r="K23" s="25" t="s">
        <v>55</v>
      </c>
      <c r="L23" s="25" t="s">
        <v>55</v>
      </c>
    </row>
    <row r="24" spans="1:12" ht="18" x14ac:dyDescent="0.35">
      <c r="A24" s="25">
        <v>750</v>
      </c>
      <c r="B24" s="25">
        <v>250</v>
      </c>
      <c r="C24" t="s">
        <v>55</v>
      </c>
      <c r="D24" s="20" t="s">
        <v>43</v>
      </c>
      <c r="E24" s="20" t="s">
        <v>66</v>
      </c>
      <c r="F24" s="19" t="s">
        <v>135</v>
      </c>
      <c r="G24" s="20" t="s">
        <v>36</v>
      </c>
      <c r="H24" s="24" t="s">
        <v>136</v>
      </c>
      <c r="I24" s="182" t="s">
        <v>227</v>
      </c>
      <c r="J24" s="23" t="s">
        <v>137</v>
      </c>
      <c r="K24" s="20" t="s">
        <v>40</v>
      </c>
      <c r="L24" s="20" t="s">
        <v>40</v>
      </c>
    </row>
    <row r="25" spans="1:12" ht="18" x14ac:dyDescent="0.35">
      <c r="A25" s="25">
        <v>750</v>
      </c>
      <c r="B25" s="25">
        <v>500.1</v>
      </c>
      <c r="C25" t="s">
        <v>55</v>
      </c>
      <c r="D25" s="20" t="s">
        <v>43</v>
      </c>
      <c r="E25" s="20" t="s">
        <v>66</v>
      </c>
      <c r="F25" s="19" t="s">
        <v>138</v>
      </c>
      <c r="G25" s="20" t="s">
        <v>36</v>
      </c>
      <c r="H25" s="24" t="s">
        <v>139</v>
      </c>
      <c r="I25" s="182" t="s">
        <v>227</v>
      </c>
      <c r="J25" s="23" t="s">
        <v>137</v>
      </c>
      <c r="K25" s="20" t="s">
        <v>40</v>
      </c>
      <c r="L25" s="20" t="s">
        <v>40</v>
      </c>
    </row>
    <row r="26" spans="1:12" ht="18" x14ac:dyDescent="0.35">
      <c r="A26" s="25">
        <v>750</v>
      </c>
      <c r="B26" s="25">
        <v>625.1</v>
      </c>
      <c r="C26" t="s">
        <v>55</v>
      </c>
      <c r="D26" s="20" t="s">
        <v>43</v>
      </c>
      <c r="E26" s="20" t="s">
        <v>66</v>
      </c>
      <c r="F26" s="19" t="s">
        <v>140</v>
      </c>
      <c r="G26" s="20" t="s">
        <v>36</v>
      </c>
      <c r="H26" s="24" t="s">
        <v>141</v>
      </c>
      <c r="I26" s="182" t="s">
        <v>227</v>
      </c>
      <c r="J26" s="23" t="s">
        <v>137</v>
      </c>
      <c r="K26" s="20" t="s">
        <v>40</v>
      </c>
      <c r="L26" s="20" t="s">
        <v>40</v>
      </c>
    </row>
    <row r="27" spans="1:12" ht="18" x14ac:dyDescent="0.35">
      <c r="A27" s="25">
        <v>750</v>
      </c>
      <c r="B27" s="25">
        <v>750.1</v>
      </c>
      <c r="C27" t="s">
        <v>55</v>
      </c>
      <c r="D27" s="20" t="s">
        <v>43</v>
      </c>
      <c r="E27" s="20" t="s">
        <v>66</v>
      </c>
      <c r="F27" s="19" t="s">
        <v>142</v>
      </c>
      <c r="G27" s="20" t="s">
        <v>36</v>
      </c>
      <c r="H27" s="24" t="s">
        <v>143</v>
      </c>
      <c r="I27" s="182" t="s">
        <v>227</v>
      </c>
      <c r="J27" s="23" t="s">
        <v>137</v>
      </c>
      <c r="K27" s="20" t="s">
        <v>40</v>
      </c>
      <c r="L27" s="20" t="s">
        <v>40</v>
      </c>
    </row>
    <row r="28" spans="1:12" ht="18" x14ac:dyDescent="0.35">
      <c r="A28" s="25">
        <v>750</v>
      </c>
      <c r="B28" s="25">
        <v>875.1</v>
      </c>
      <c r="C28" t="s">
        <v>55</v>
      </c>
      <c r="D28" s="20" t="s">
        <v>43</v>
      </c>
      <c r="E28" s="20" t="s">
        <v>66</v>
      </c>
      <c r="F28" s="19" t="s">
        <v>144</v>
      </c>
      <c r="G28" s="20" t="s">
        <v>36</v>
      </c>
      <c r="H28" s="24" t="s">
        <v>145</v>
      </c>
      <c r="I28" s="182" t="s">
        <v>227</v>
      </c>
      <c r="J28" s="23" t="s">
        <v>137</v>
      </c>
      <c r="K28" s="20" t="s">
        <v>40</v>
      </c>
      <c r="L28" s="20" t="s">
        <v>40</v>
      </c>
    </row>
    <row r="29" spans="1:12" ht="18" x14ac:dyDescent="0.35">
      <c r="A29" s="25">
        <v>750</v>
      </c>
      <c r="B29" s="25">
        <v>1000.1</v>
      </c>
      <c r="C29" t="s">
        <v>55</v>
      </c>
      <c r="D29" s="20" t="s">
        <v>43</v>
      </c>
      <c r="E29" s="20" t="s">
        <v>66</v>
      </c>
      <c r="F29" s="19" t="s">
        <v>146</v>
      </c>
      <c r="G29" s="20" t="s">
        <v>36</v>
      </c>
      <c r="H29" s="24" t="s">
        <v>147</v>
      </c>
      <c r="I29" s="182" t="s">
        <v>227</v>
      </c>
      <c r="J29" s="23" t="s">
        <v>137</v>
      </c>
      <c r="K29" s="20" t="s">
        <v>40</v>
      </c>
      <c r="L29" s="20" t="s">
        <v>40</v>
      </c>
    </row>
    <row r="30" spans="1:12" x14ac:dyDescent="0.25">
      <c r="A30" s="25">
        <v>750</v>
      </c>
      <c r="B30" s="25">
        <v>1087</v>
      </c>
      <c r="C30" s="19" t="s">
        <v>55</v>
      </c>
      <c r="D30" s="20" t="s">
        <v>55</v>
      </c>
      <c r="E30" s="20" t="s">
        <v>55</v>
      </c>
      <c r="F30" s="20" t="s">
        <v>55</v>
      </c>
      <c r="G30" s="20" t="s">
        <v>55</v>
      </c>
      <c r="H30" s="20" t="s">
        <v>55</v>
      </c>
      <c r="I30" s="20" t="s">
        <v>55</v>
      </c>
      <c r="J30" s="20" t="s">
        <v>55</v>
      </c>
      <c r="K30" s="20" t="s">
        <v>55</v>
      </c>
      <c r="L30" s="20" t="s">
        <v>55</v>
      </c>
    </row>
    <row r="31" spans="1:12" x14ac:dyDescent="0.25">
      <c r="A31" s="25">
        <v>800</v>
      </c>
      <c r="B31" s="25">
        <v>0</v>
      </c>
      <c r="C31" s="19" t="s">
        <v>269</v>
      </c>
      <c r="D31" s="25" t="s">
        <v>55</v>
      </c>
      <c r="E31" s="25" t="s">
        <v>55</v>
      </c>
      <c r="F31" s="25" t="s">
        <v>55</v>
      </c>
      <c r="G31" s="25" t="s">
        <v>55</v>
      </c>
      <c r="H31" s="25" t="s">
        <v>55</v>
      </c>
      <c r="I31" s="25" t="s">
        <v>55</v>
      </c>
      <c r="J31" s="25" t="s">
        <v>55</v>
      </c>
      <c r="K31" s="25" t="s">
        <v>55</v>
      </c>
      <c r="L31" s="25" t="s">
        <v>55</v>
      </c>
    </row>
    <row r="32" spans="1:12" ht="18" x14ac:dyDescent="0.35">
      <c r="A32" s="25">
        <v>800</v>
      </c>
      <c r="B32" s="25">
        <v>250</v>
      </c>
      <c r="C32" t="s">
        <v>55</v>
      </c>
      <c r="D32" s="20" t="s">
        <v>43</v>
      </c>
      <c r="E32" s="20" t="s">
        <v>66</v>
      </c>
      <c r="F32" s="19" t="s">
        <v>135</v>
      </c>
      <c r="G32" s="20" t="s">
        <v>36</v>
      </c>
      <c r="H32" s="24" t="s">
        <v>136</v>
      </c>
      <c r="I32" s="182" t="s">
        <v>227</v>
      </c>
      <c r="J32" s="23" t="s">
        <v>137</v>
      </c>
      <c r="K32" s="20" t="s">
        <v>40</v>
      </c>
      <c r="L32" s="20" t="s">
        <v>40</v>
      </c>
    </row>
    <row r="33" spans="1:12" ht="18" x14ac:dyDescent="0.35">
      <c r="A33" s="25">
        <v>800</v>
      </c>
      <c r="B33" s="25">
        <v>500.1</v>
      </c>
      <c r="C33" t="s">
        <v>55</v>
      </c>
      <c r="D33" s="20" t="s">
        <v>43</v>
      </c>
      <c r="E33" s="20" t="s">
        <v>66</v>
      </c>
      <c r="F33" s="19" t="s">
        <v>138</v>
      </c>
      <c r="G33" s="20" t="s">
        <v>36</v>
      </c>
      <c r="H33" s="24" t="s">
        <v>139</v>
      </c>
      <c r="I33" s="182" t="s">
        <v>227</v>
      </c>
      <c r="J33" s="23" t="s">
        <v>137</v>
      </c>
      <c r="K33" s="20" t="s">
        <v>40</v>
      </c>
      <c r="L33" s="20" t="s">
        <v>40</v>
      </c>
    </row>
    <row r="34" spans="1:12" ht="18" x14ac:dyDescent="0.35">
      <c r="A34" s="25">
        <v>800</v>
      </c>
      <c r="B34" s="25">
        <v>625.1</v>
      </c>
      <c r="C34" t="s">
        <v>55</v>
      </c>
      <c r="D34" s="20" t="s">
        <v>43</v>
      </c>
      <c r="E34" s="20" t="s">
        <v>66</v>
      </c>
      <c r="F34" s="19" t="s">
        <v>140</v>
      </c>
      <c r="G34" s="20" t="s">
        <v>36</v>
      </c>
      <c r="H34" s="24" t="s">
        <v>141</v>
      </c>
      <c r="I34" s="182" t="s">
        <v>227</v>
      </c>
      <c r="J34" s="23" t="s">
        <v>137</v>
      </c>
      <c r="K34" s="20" t="s">
        <v>40</v>
      </c>
      <c r="L34" s="20" t="s">
        <v>40</v>
      </c>
    </row>
    <row r="35" spans="1:12" ht="18" x14ac:dyDescent="0.35">
      <c r="A35" s="25">
        <v>800</v>
      </c>
      <c r="B35" s="25">
        <v>750.1</v>
      </c>
      <c r="C35" t="s">
        <v>55</v>
      </c>
      <c r="D35" s="20" t="s">
        <v>43</v>
      </c>
      <c r="E35" s="20" t="s">
        <v>66</v>
      </c>
      <c r="F35" s="19" t="s">
        <v>142</v>
      </c>
      <c r="G35" s="20" t="s">
        <v>36</v>
      </c>
      <c r="H35" s="24" t="s">
        <v>143</v>
      </c>
      <c r="I35" s="182" t="s">
        <v>227</v>
      </c>
      <c r="J35" s="23" t="s">
        <v>137</v>
      </c>
      <c r="K35" s="20" t="s">
        <v>40</v>
      </c>
      <c r="L35" s="20" t="s">
        <v>40</v>
      </c>
    </row>
    <row r="36" spans="1:12" ht="18" x14ac:dyDescent="0.35">
      <c r="A36" s="25">
        <v>800</v>
      </c>
      <c r="B36" s="25">
        <v>875.1</v>
      </c>
      <c r="C36" t="s">
        <v>55</v>
      </c>
      <c r="D36" s="20" t="s">
        <v>43</v>
      </c>
      <c r="E36" s="20" t="s">
        <v>66</v>
      </c>
      <c r="F36" s="19" t="s">
        <v>144</v>
      </c>
      <c r="G36" s="20" t="s">
        <v>36</v>
      </c>
      <c r="H36" s="24" t="s">
        <v>145</v>
      </c>
      <c r="I36" s="182" t="s">
        <v>227</v>
      </c>
      <c r="J36" s="23" t="s">
        <v>137</v>
      </c>
      <c r="K36" s="20" t="s">
        <v>40</v>
      </c>
      <c r="L36" s="20" t="s">
        <v>40</v>
      </c>
    </row>
    <row r="37" spans="1:12" ht="18" x14ac:dyDescent="0.35">
      <c r="A37" s="25">
        <v>800</v>
      </c>
      <c r="B37" s="25">
        <v>1000.1</v>
      </c>
      <c r="C37" t="s">
        <v>55</v>
      </c>
      <c r="D37" s="20" t="s">
        <v>43</v>
      </c>
      <c r="E37" s="20" t="s">
        <v>66</v>
      </c>
      <c r="F37" s="19" t="s">
        <v>146</v>
      </c>
      <c r="G37" s="20" t="s">
        <v>36</v>
      </c>
      <c r="H37" s="24" t="s">
        <v>147</v>
      </c>
      <c r="I37" s="182" t="s">
        <v>227</v>
      </c>
      <c r="J37" s="23" t="s">
        <v>71</v>
      </c>
      <c r="K37" s="20" t="s">
        <v>40</v>
      </c>
      <c r="L37" s="20" t="s">
        <v>40</v>
      </c>
    </row>
    <row r="38" spans="1:12" ht="18" x14ac:dyDescent="0.35">
      <c r="A38" s="25">
        <v>800</v>
      </c>
      <c r="B38" s="25">
        <v>1125.0999999999999</v>
      </c>
      <c r="C38" t="s">
        <v>55</v>
      </c>
      <c r="D38" s="20" t="s">
        <v>43</v>
      </c>
      <c r="E38" s="20" t="s">
        <v>66</v>
      </c>
      <c r="F38" s="19" t="s">
        <v>149</v>
      </c>
      <c r="G38" s="20" t="s">
        <v>36</v>
      </c>
      <c r="H38" s="24" t="s">
        <v>148</v>
      </c>
      <c r="I38" s="182" t="s">
        <v>227</v>
      </c>
      <c r="J38" s="23" t="s">
        <v>71</v>
      </c>
      <c r="K38" s="20" t="s">
        <v>40</v>
      </c>
      <c r="L38" s="20" t="s">
        <v>40</v>
      </c>
    </row>
    <row r="39" spans="1:12" x14ac:dyDescent="0.25">
      <c r="A39" s="25">
        <v>800</v>
      </c>
      <c r="B39" s="25">
        <v>1160</v>
      </c>
      <c r="C39" s="19" t="s">
        <v>55</v>
      </c>
      <c r="D39" s="20" t="s">
        <v>55</v>
      </c>
      <c r="E39" s="20" t="s">
        <v>55</v>
      </c>
      <c r="F39" s="20" t="s">
        <v>55</v>
      </c>
      <c r="G39" s="20" t="s">
        <v>55</v>
      </c>
      <c r="H39" s="20" t="s">
        <v>55</v>
      </c>
      <c r="I39" s="20" t="s">
        <v>55</v>
      </c>
      <c r="J39" s="20" t="s">
        <v>55</v>
      </c>
      <c r="K39" s="20" t="s">
        <v>55</v>
      </c>
      <c r="L39" s="20" t="s">
        <v>55</v>
      </c>
    </row>
    <row r="40" spans="1:12" x14ac:dyDescent="0.25">
      <c r="A40" s="25">
        <v>1000</v>
      </c>
      <c r="B40" s="25">
        <v>0</v>
      </c>
      <c r="C40" s="19" t="s">
        <v>269</v>
      </c>
      <c r="D40" s="25" t="s">
        <v>55</v>
      </c>
      <c r="E40" s="25" t="s">
        <v>55</v>
      </c>
      <c r="F40" s="25" t="s">
        <v>55</v>
      </c>
      <c r="G40" s="25" t="s">
        <v>55</v>
      </c>
      <c r="H40" s="25" t="s">
        <v>55</v>
      </c>
      <c r="I40" s="25" t="s">
        <v>55</v>
      </c>
      <c r="J40" s="25" t="s">
        <v>55</v>
      </c>
      <c r="K40" s="25" t="s">
        <v>55</v>
      </c>
      <c r="L40" s="25" t="s">
        <v>55</v>
      </c>
    </row>
    <row r="41" spans="1:12" ht="18" x14ac:dyDescent="0.35">
      <c r="A41" s="25">
        <v>1000</v>
      </c>
      <c r="B41" s="25">
        <v>320</v>
      </c>
      <c r="C41" t="s">
        <v>55</v>
      </c>
      <c r="D41" s="20" t="s">
        <v>92</v>
      </c>
      <c r="E41" s="20" t="s">
        <v>93</v>
      </c>
      <c r="F41" s="19" t="s">
        <v>150</v>
      </c>
      <c r="G41" s="20" t="s">
        <v>36</v>
      </c>
      <c r="H41" s="19" t="s">
        <v>151</v>
      </c>
      <c r="I41" s="182" t="s">
        <v>227</v>
      </c>
      <c r="J41" s="23" t="s">
        <v>152</v>
      </c>
      <c r="K41" s="20" t="s">
        <v>103</v>
      </c>
      <c r="L41" s="20" t="s">
        <v>355</v>
      </c>
    </row>
    <row r="42" spans="1:12" ht="18" x14ac:dyDescent="0.35">
      <c r="A42" s="25">
        <v>1000</v>
      </c>
      <c r="B42" s="25">
        <v>640.1</v>
      </c>
      <c r="C42" t="s">
        <v>55</v>
      </c>
      <c r="D42" s="20" t="s">
        <v>92</v>
      </c>
      <c r="E42" s="20" t="s">
        <v>93</v>
      </c>
      <c r="F42" s="19" t="s">
        <v>153</v>
      </c>
      <c r="G42" s="20" t="s">
        <v>36</v>
      </c>
      <c r="H42" s="19" t="s">
        <v>154</v>
      </c>
      <c r="I42" s="182" t="s">
        <v>227</v>
      </c>
      <c r="J42" s="23" t="s">
        <v>152</v>
      </c>
      <c r="K42" s="20" t="s">
        <v>103</v>
      </c>
      <c r="L42" s="20" t="s">
        <v>355</v>
      </c>
    </row>
    <row r="43" spans="1:12" ht="18" x14ac:dyDescent="0.35">
      <c r="A43" s="25">
        <v>1000</v>
      </c>
      <c r="B43" s="25">
        <v>800.1</v>
      </c>
      <c r="C43" t="s">
        <v>55</v>
      </c>
      <c r="D43" s="20" t="s">
        <v>92</v>
      </c>
      <c r="E43" s="20" t="s">
        <v>93</v>
      </c>
      <c r="F43" s="19" t="s">
        <v>155</v>
      </c>
      <c r="G43" s="20" t="s">
        <v>36</v>
      </c>
      <c r="H43" s="19" t="s">
        <v>156</v>
      </c>
      <c r="I43" s="182" t="s">
        <v>227</v>
      </c>
      <c r="J43" s="23" t="s">
        <v>152</v>
      </c>
      <c r="K43" s="20" t="s">
        <v>103</v>
      </c>
      <c r="L43" s="20" t="s">
        <v>355</v>
      </c>
    </row>
    <row r="44" spans="1:12" ht="18" x14ac:dyDescent="0.35">
      <c r="A44" s="25">
        <v>1000</v>
      </c>
      <c r="B44" s="25">
        <v>960.1</v>
      </c>
      <c r="C44" t="s">
        <v>55</v>
      </c>
      <c r="D44" s="20" t="s">
        <v>92</v>
      </c>
      <c r="E44" s="20" t="s">
        <v>93</v>
      </c>
      <c r="F44" s="19" t="s">
        <v>157</v>
      </c>
      <c r="G44" s="20" t="s">
        <v>36</v>
      </c>
      <c r="H44" s="19" t="s">
        <v>158</v>
      </c>
      <c r="I44" s="182" t="s">
        <v>227</v>
      </c>
      <c r="J44" s="23" t="s">
        <v>152</v>
      </c>
      <c r="K44" s="20" t="s">
        <v>103</v>
      </c>
      <c r="L44" s="20" t="s">
        <v>355</v>
      </c>
    </row>
    <row r="45" spans="1:12" ht="18" x14ac:dyDescent="0.35">
      <c r="A45" s="25">
        <v>1000</v>
      </c>
      <c r="B45" s="25">
        <v>1120.0999999999999</v>
      </c>
      <c r="C45" t="s">
        <v>55</v>
      </c>
      <c r="D45" s="20" t="s">
        <v>92</v>
      </c>
      <c r="E45" s="20" t="s">
        <v>93</v>
      </c>
      <c r="F45" s="19" t="s">
        <v>159</v>
      </c>
      <c r="G45" s="20" t="s">
        <v>36</v>
      </c>
      <c r="H45" s="19" t="s">
        <v>160</v>
      </c>
      <c r="I45" s="182" t="s">
        <v>227</v>
      </c>
      <c r="J45" s="23" t="s">
        <v>152</v>
      </c>
      <c r="K45" s="20" t="s">
        <v>103</v>
      </c>
      <c r="L45" s="20" t="s">
        <v>355</v>
      </c>
    </row>
    <row r="46" spans="1:12" ht="18" x14ac:dyDescent="0.35">
      <c r="A46" s="25">
        <v>1000</v>
      </c>
      <c r="B46" s="25">
        <v>1280.0999999999999</v>
      </c>
      <c r="C46" t="s">
        <v>55</v>
      </c>
      <c r="D46" s="20" t="s">
        <v>92</v>
      </c>
      <c r="E46" s="20" t="s">
        <v>93</v>
      </c>
      <c r="F46" s="19" t="s">
        <v>161</v>
      </c>
      <c r="G46" s="20" t="s">
        <v>36</v>
      </c>
      <c r="H46" s="19" t="s">
        <v>162</v>
      </c>
      <c r="I46" s="182" t="s">
        <v>227</v>
      </c>
      <c r="J46" s="23" t="s">
        <v>163</v>
      </c>
      <c r="K46" s="20" t="s">
        <v>103</v>
      </c>
      <c r="L46" s="20" t="s">
        <v>355</v>
      </c>
    </row>
    <row r="47" spans="1:12" ht="18" x14ac:dyDescent="0.35">
      <c r="A47" s="25">
        <v>1000</v>
      </c>
      <c r="B47" s="25">
        <v>1440.1</v>
      </c>
      <c r="C47" t="s">
        <v>55</v>
      </c>
      <c r="D47" s="20" t="s">
        <v>92</v>
      </c>
      <c r="E47" s="20" t="s">
        <v>93</v>
      </c>
      <c r="F47" s="19" t="s">
        <v>164</v>
      </c>
      <c r="G47" s="20" t="s">
        <v>36</v>
      </c>
      <c r="H47" s="19" t="s">
        <v>165</v>
      </c>
      <c r="I47" s="182" t="s">
        <v>227</v>
      </c>
      <c r="J47" s="23" t="s">
        <v>163</v>
      </c>
      <c r="K47" s="20" t="s">
        <v>103</v>
      </c>
      <c r="L47" s="20" t="s">
        <v>355</v>
      </c>
    </row>
    <row r="48" spans="1:12" x14ac:dyDescent="0.25">
      <c r="A48" s="25">
        <v>1000</v>
      </c>
      <c r="B48" s="25">
        <v>1450</v>
      </c>
      <c r="C48" s="19" t="s">
        <v>55</v>
      </c>
      <c r="D48" s="20" t="s">
        <v>55</v>
      </c>
      <c r="E48" s="20" t="s">
        <v>55</v>
      </c>
      <c r="F48" s="20" t="s">
        <v>55</v>
      </c>
      <c r="G48" s="20" t="s">
        <v>55</v>
      </c>
      <c r="H48" s="20" t="s">
        <v>55</v>
      </c>
      <c r="I48" s="20" t="s">
        <v>55</v>
      </c>
      <c r="J48" s="20" t="s">
        <v>55</v>
      </c>
      <c r="K48" s="20" t="s">
        <v>55</v>
      </c>
      <c r="L48" s="20" t="s">
        <v>55</v>
      </c>
    </row>
    <row r="51" spans="13:83" x14ac:dyDescent="0.25">
      <c r="N51" s="227" t="str">
        <f>C3</f>
        <v>Comments</v>
      </c>
      <c r="O51" s="227"/>
      <c r="P51" s="227"/>
      <c r="Q51" s="227"/>
      <c r="R51" s="227"/>
      <c r="S51" s="227"/>
      <c r="T51" s="227"/>
      <c r="U51" s="227" t="str">
        <f>D3</f>
        <v>Trip Unit</v>
      </c>
      <c r="V51" s="227"/>
      <c r="W51" s="227"/>
      <c r="X51" s="227"/>
      <c r="Y51" s="227"/>
      <c r="Z51" s="227"/>
      <c r="AA51" s="227"/>
      <c r="AB51" s="227" t="str">
        <f>E3</f>
        <v>In</v>
      </c>
      <c r="AC51" s="227"/>
      <c r="AD51" s="227"/>
      <c r="AE51" s="227"/>
      <c r="AF51" s="227"/>
      <c r="AG51" s="227"/>
      <c r="AH51" s="227"/>
      <c r="AI51" s="227" t="str">
        <f>F3</f>
        <v>Ir</v>
      </c>
      <c r="AJ51" s="227"/>
      <c r="AK51" s="227"/>
      <c r="AL51" s="227"/>
      <c r="AM51" s="227"/>
      <c r="AN51" s="227"/>
      <c r="AO51" s="227"/>
      <c r="AP51" s="227" t="str">
        <f>G3</f>
        <v>tr</v>
      </c>
      <c r="AQ51" s="227"/>
      <c r="AR51" s="227"/>
      <c r="AS51" s="227"/>
      <c r="AT51" s="227"/>
      <c r="AU51" s="227"/>
      <c r="AV51" s="227"/>
      <c r="AW51" s="227" t="str">
        <f>H3</f>
        <v>Isd</v>
      </c>
      <c r="AX51" s="227"/>
      <c r="AY51" s="227"/>
      <c r="AZ51" s="227"/>
      <c r="BA51" s="227"/>
      <c r="BB51" s="227"/>
      <c r="BC51" s="227"/>
      <c r="BD51" s="227" t="str">
        <f>I3</f>
        <v>tsd</v>
      </c>
      <c r="BE51" s="227"/>
      <c r="BF51" s="227"/>
      <c r="BG51" s="227"/>
      <c r="BH51" s="227"/>
      <c r="BI51" s="227"/>
      <c r="BJ51" s="227"/>
      <c r="BK51" s="227" t="str">
        <f>J3</f>
        <v>Ii</v>
      </c>
      <c r="BL51" s="227"/>
      <c r="BM51" s="227"/>
      <c r="BN51" s="227"/>
      <c r="BO51" s="227"/>
      <c r="BP51" s="227"/>
      <c r="BQ51" s="227"/>
      <c r="BR51" s="227" t="str">
        <f>K3</f>
        <v>Ig</v>
      </c>
      <c r="BS51" s="227"/>
      <c r="BT51" s="227"/>
      <c r="BU51" s="227"/>
      <c r="BV51" s="227"/>
      <c r="BW51" s="227"/>
      <c r="BX51" s="227"/>
      <c r="BY51" s="227" t="str">
        <f>L3</f>
        <v>tg</v>
      </c>
      <c r="BZ51" s="227"/>
      <c r="CA51" s="227"/>
      <c r="CB51" s="227"/>
      <c r="CC51" s="227"/>
      <c r="CD51" s="227"/>
      <c r="CE51" s="227"/>
    </row>
    <row r="52" spans="13:83" x14ac:dyDescent="0.25">
      <c r="N52" s="13"/>
      <c r="O52" s="29">
        <v>300</v>
      </c>
      <c r="P52" s="29">
        <v>315</v>
      </c>
      <c r="Q52" s="29">
        <v>500</v>
      </c>
      <c r="R52" s="29">
        <v>750</v>
      </c>
      <c r="S52" s="29">
        <v>800</v>
      </c>
      <c r="T52" s="29">
        <v>1000</v>
      </c>
      <c r="U52" s="13"/>
      <c r="V52" s="63">
        <v>300</v>
      </c>
      <c r="W52" s="63">
        <v>315</v>
      </c>
      <c r="X52" s="63">
        <v>500</v>
      </c>
      <c r="Y52" s="63">
        <v>750</v>
      </c>
      <c r="Z52" s="63">
        <v>800</v>
      </c>
      <c r="AA52" s="63">
        <v>1000</v>
      </c>
      <c r="AB52" s="13"/>
      <c r="AC52" s="63">
        <v>300</v>
      </c>
      <c r="AD52" s="63">
        <v>315</v>
      </c>
      <c r="AE52" s="63">
        <v>500</v>
      </c>
      <c r="AF52" s="63">
        <v>750</v>
      </c>
      <c r="AG52" s="63">
        <v>800</v>
      </c>
      <c r="AH52" s="63">
        <v>1000</v>
      </c>
      <c r="AI52" s="13"/>
      <c r="AJ52" s="63">
        <v>300</v>
      </c>
      <c r="AK52" s="63">
        <v>315</v>
      </c>
      <c r="AL52" s="63">
        <v>500</v>
      </c>
      <c r="AM52" s="63">
        <v>750</v>
      </c>
      <c r="AN52" s="63">
        <v>800</v>
      </c>
      <c r="AO52" s="63">
        <v>1000</v>
      </c>
      <c r="AP52" s="29"/>
      <c r="AQ52" s="29">
        <v>300</v>
      </c>
      <c r="AR52" s="29">
        <v>315</v>
      </c>
      <c r="AS52" s="29">
        <v>500</v>
      </c>
      <c r="AT52" s="29">
        <v>750</v>
      </c>
      <c r="AU52" s="29">
        <v>800</v>
      </c>
      <c r="AV52" s="29">
        <v>1000</v>
      </c>
      <c r="AW52" s="29"/>
      <c r="AX52" s="29">
        <v>300</v>
      </c>
      <c r="AY52" s="29">
        <v>315</v>
      </c>
      <c r="AZ52" s="29">
        <v>500</v>
      </c>
      <c r="BA52" s="29">
        <v>750</v>
      </c>
      <c r="BB52" s="29">
        <v>800</v>
      </c>
      <c r="BC52" s="29">
        <v>1000</v>
      </c>
      <c r="BD52" s="29"/>
      <c r="BE52" s="29">
        <v>300</v>
      </c>
      <c r="BF52" s="29">
        <v>315</v>
      </c>
      <c r="BG52" s="29">
        <v>500</v>
      </c>
      <c r="BH52" s="29">
        <v>750</v>
      </c>
      <c r="BI52" s="29">
        <v>800</v>
      </c>
      <c r="BJ52" s="29">
        <v>1000</v>
      </c>
      <c r="BK52" s="29"/>
      <c r="BL52" s="29">
        <v>300</v>
      </c>
      <c r="BM52" s="29">
        <v>315</v>
      </c>
      <c r="BN52" s="29">
        <v>500</v>
      </c>
      <c r="BO52" s="29">
        <v>750</v>
      </c>
      <c r="BP52" s="29">
        <v>800</v>
      </c>
      <c r="BQ52" s="29">
        <v>1000</v>
      </c>
      <c r="BR52" s="29"/>
      <c r="BS52" s="29">
        <v>300</v>
      </c>
      <c r="BT52" s="29">
        <v>315</v>
      </c>
      <c r="BU52" s="29">
        <v>500</v>
      </c>
      <c r="BV52" s="29">
        <v>750</v>
      </c>
      <c r="BW52" s="29">
        <v>800</v>
      </c>
      <c r="BX52" s="29">
        <v>1000</v>
      </c>
      <c r="BY52" s="29"/>
      <c r="BZ52" s="29">
        <v>300</v>
      </c>
      <c r="CA52" s="29">
        <v>315</v>
      </c>
      <c r="CB52" s="29">
        <v>500</v>
      </c>
      <c r="CC52" s="29">
        <v>750</v>
      </c>
      <c r="CD52" s="29">
        <v>800</v>
      </c>
      <c r="CE52" s="29">
        <v>1000</v>
      </c>
    </row>
    <row r="53" spans="13:83" x14ac:dyDescent="0.25">
      <c r="M53" s="25"/>
      <c r="N53" s="29">
        <v>0</v>
      </c>
      <c r="O53" s="13" t="str">
        <f t="shared" ref="O53:O79" si="0">VLOOKUP($N53,MCCB_C_300kVA,N$80)</f>
        <v>Load is too low for protection</v>
      </c>
      <c r="P53" s="13" t="str">
        <f t="shared" ref="P53:P79" si="1">VLOOKUP($N53,MCCB_C_315kVA,N$80)</f>
        <v>Load is too low for protection</v>
      </c>
      <c r="Q53" s="13" t="str">
        <f t="shared" ref="Q53:Q79" si="2">VLOOKUP($N53,MCCB_C_500kVA,N$80)</f>
        <v>Load is too low for protection</v>
      </c>
      <c r="R53" s="13" t="str">
        <f t="shared" ref="R53:R79" si="3">VLOOKUP($N53,MCCB_C_750kVA,N$80)</f>
        <v>Load is too low for protection</v>
      </c>
      <c r="S53" s="13" t="str">
        <f t="shared" ref="S53:S79" si="4">VLOOKUP($N53,MCCB_C_800kVA,N$80)</f>
        <v>Load is too low for protection</v>
      </c>
      <c r="T53" s="13" t="str">
        <f t="shared" ref="T53:T79" si="5">VLOOKUP($N53,MCCB_C_1000kVA,N$80)</f>
        <v>Load is too low for protection</v>
      </c>
      <c r="U53" s="63">
        <v>0</v>
      </c>
      <c r="V53" s="13" t="str">
        <f t="shared" ref="V53:V79" si="6">VLOOKUP($N53,MCCB_C_300kVA,U$80)</f>
        <v xml:space="preserve"> </v>
      </c>
      <c r="W53" s="13" t="str">
        <f t="shared" ref="W53:W79" si="7">VLOOKUP($N53,MCCB_C_315kVA,U$80)</f>
        <v xml:space="preserve"> </v>
      </c>
      <c r="X53" s="13" t="str">
        <f t="shared" ref="X53:X79" si="8">VLOOKUP($N53,MCCB_C_500kVA,U$80)</f>
        <v xml:space="preserve"> </v>
      </c>
      <c r="Y53" s="13" t="str">
        <f t="shared" ref="Y53:Y79" si="9">VLOOKUP($N53,MCCB_C_750kVA,U$80)</f>
        <v xml:space="preserve"> </v>
      </c>
      <c r="Z53" s="13" t="str">
        <f t="shared" ref="Z53:Z79" si="10">VLOOKUP($N53,MCCB_C_800kVA,U$80)</f>
        <v xml:space="preserve"> </v>
      </c>
      <c r="AA53" s="13" t="str">
        <f t="shared" ref="AA53:AA79" si="11">VLOOKUP($N53,MCCB_C_1000kVA,U$80)</f>
        <v xml:space="preserve"> </v>
      </c>
      <c r="AB53" s="63">
        <v>0</v>
      </c>
      <c r="AC53" s="13" t="str">
        <f t="shared" ref="AC53:AC79" si="12">VLOOKUP($N53,MCCB_C_300kVA,AB$80)</f>
        <v xml:space="preserve"> </v>
      </c>
      <c r="AD53" s="13" t="str">
        <f t="shared" ref="AD53:AD79" si="13">VLOOKUP($N53,MCCB_C_315kVA,AB$80)</f>
        <v xml:space="preserve"> </v>
      </c>
      <c r="AE53" s="13" t="str">
        <f t="shared" ref="AE53:AE79" si="14">VLOOKUP($N53,MCCB_C_500kVA,AB$80)</f>
        <v xml:space="preserve"> </v>
      </c>
      <c r="AF53" s="13" t="str">
        <f t="shared" ref="AF53:AF79" si="15">VLOOKUP($N53,MCCB_C_750kVA,AB$80)</f>
        <v xml:space="preserve"> </v>
      </c>
      <c r="AG53" s="13" t="str">
        <f t="shared" ref="AG53:AG79" si="16">VLOOKUP($N53,MCCB_C_800kVA,AB$80)</f>
        <v xml:space="preserve"> </v>
      </c>
      <c r="AH53" s="13" t="str">
        <f t="shared" ref="AH53:AH79" si="17">VLOOKUP($N53,MCCB_C_1000kVA,AB$80)</f>
        <v xml:space="preserve"> </v>
      </c>
      <c r="AI53" s="63">
        <v>0</v>
      </c>
      <c r="AJ53" s="13" t="str">
        <f t="shared" ref="AJ53:AJ79" si="18">VLOOKUP($N53,MCCB_C_300kVA,AI$80)</f>
        <v xml:space="preserve"> </v>
      </c>
      <c r="AK53" s="13" t="str">
        <f t="shared" ref="AK53:AK79" si="19">VLOOKUP($N53,MCCB_C_315kVA,AI$80)</f>
        <v xml:space="preserve"> </v>
      </c>
      <c r="AL53" s="13" t="str">
        <f t="shared" ref="AL53:AL79" si="20">VLOOKUP($N53,MCCB_C_500kVA,AI$80)</f>
        <v xml:space="preserve"> </v>
      </c>
      <c r="AM53" s="13" t="str">
        <f t="shared" ref="AM53:AM79" si="21">VLOOKUP($N53,MCCB_C_750kVA,AI$80)</f>
        <v xml:space="preserve"> </v>
      </c>
      <c r="AN53" s="13" t="str">
        <f t="shared" ref="AN53:AN79" si="22">VLOOKUP($N53,MCCB_C_800kVA,AI$80)</f>
        <v xml:space="preserve"> </v>
      </c>
      <c r="AO53" s="13" t="str">
        <f t="shared" ref="AO53:AO79" si="23">VLOOKUP($N53,MCCB_C_1000kVA,AI$80)</f>
        <v xml:space="preserve"> </v>
      </c>
      <c r="AP53" s="29">
        <v>0</v>
      </c>
      <c r="AQ53" s="13" t="str">
        <f t="shared" ref="AQ53:AQ79" si="24">VLOOKUP($N53,MCCB_C_300kVA,AP$80)</f>
        <v xml:space="preserve"> </v>
      </c>
      <c r="AR53" s="13" t="str">
        <f t="shared" ref="AR53:AR79" si="25">VLOOKUP($N53,MCCB_C_315kVA,AP$80)</f>
        <v xml:space="preserve"> </v>
      </c>
      <c r="AS53" s="13" t="str">
        <f t="shared" ref="AS53:AS79" si="26">VLOOKUP($N53,MCCB_C_500kVA,AP$80)</f>
        <v xml:space="preserve"> </v>
      </c>
      <c r="AT53" s="13" t="str">
        <f t="shared" ref="AT53:AT79" si="27">VLOOKUP($N53,MCCB_C_750kVA,AP$80)</f>
        <v xml:space="preserve"> </v>
      </c>
      <c r="AU53" s="13" t="str">
        <f t="shared" ref="AU53:AU79" si="28">VLOOKUP($N53,MCCB_C_800kVA,AP$80)</f>
        <v xml:space="preserve"> </v>
      </c>
      <c r="AV53" s="13" t="str">
        <f t="shared" ref="AV53:AV79" si="29">VLOOKUP($N53,MCCB_C_1000kVA,AP$80)</f>
        <v xml:space="preserve"> </v>
      </c>
      <c r="AW53" s="29">
        <v>0</v>
      </c>
      <c r="AX53" s="13" t="str">
        <f t="shared" ref="AX53:AX79" si="30">VLOOKUP($N53,MCCB_C_300kVA,AW$80)</f>
        <v xml:space="preserve"> </v>
      </c>
      <c r="AY53" s="13" t="str">
        <f t="shared" ref="AY53:AY79" si="31">VLOOKUP($N53,MCCB_C_315kVA,AW$80)</f>
        <v xml:space="preserve"> </v>
      </c>
      <c r="AZ53" s="13" t="str">
        <f t="shared" ref="AZ53:AZ79" si="32">VLOOKUP($N53,MCCB_C_500kVA,AW$80)</f>
        <v xml:space="preserve"> </v>
      </c>
      <c r="BA53" s="13" t="str">
        <f t="shared" ref="BA53:BA79" si="33">VLOOKUP($N53,MCCB_C_750kVA,AW$80)</f>
        <v xml:space="preserve"> </v>
      </c>
      <c r="BB53" s="13" t="str">
        <f t="shared" ref="BB53:BB79" si="34">VLOOKUP($N53,MCCB_C_800kVA,AW$80)</f>
        <v xml:space="preserve"> </v>
      </c>
      <c r="BC53" s="13" t="str">
        <f t="shared" ref="BC53:BC79" si="35">VLOOKUP($N53,MCCB_C_1000kVA,AW$80)</f>
        <v xml:space="preserve"> </v>
      </c>
      <c r="BD53" s="29">
        <v>0</v>
      </c>
      <c r="BE53" s="13" t="str">
        <f t="shared" ref="BE53:BE79" si="36">VLOOKUP($N53,MCCB_C_300kVA,BD$80)</f>
        <v xml:space="preserve"> </v>
      </c>
      <c r="BF53" s="13" t="str">
        <f t="shared" ref="BF53:BF79" si="37">VLOOKUP($N53,MCCB_C_315kVA,BD$80)</f>
        <v xml:space="preserve"> </v>
      </c>
      <c r="BG53" s="13" t="str">
        <f t="shared" ref="BG53:BG79" si="38">VLOOKUP($N53,MCCB_C_500kVA,BD$80)</f>
        <v xml:space="preserve"> </v>
      </c>
      <c r="BH53" s="13" t="str">
        <f t="shared" ref="BH53:BH79" si="39">VLOOKUP($N53,MCCB_C_750kVA,BD$80)</f>
        <v xml:space="preserve"> </v>
      </c>
      <c r="BI53" s="13" t="str">
        <f t="shared" ref="BI53:BI79" si="40">VLOOKUP($N53,MCCB_C_800kVA,BD$80)</f>
        <v xml:space="preserve"> </v>
      </c>
      <c r="BJ53" s="13" t="str">
        <f t="shared" ref="BJ53:BJ79" si="41">VLOOKUP($N53,MCCB_C_1000kVA,BD$80)</f>
        <v xml:space="preserve"> </v>
      </c>
      <c r="BK53" s="29">
        <v>0</v>
      </c>
      <c r="BL53" s="13" t="str">
        <f t="shared" ref="BL53:BL79" si="42">VLOOKUP($N53,MCCB_C_300kVA,BK$80)</f>
        <v xml:space="preserve"> </v>
      </c>
      <c r="BM53" s="13" t="str">
        <f t="shared" ref="BM53:BM79" si="43">VLOOKUP($N53,MCCB_C_315kVA,BK$80)</f>
        <v xml:space="preserve"> </v>
      </c>
      <c r="BN53" s="13" t="str">
        <f t="shared" ref="BN53:BN79" si="44">VLOOKUP($N53,MCCB_C_500kVA,BK$80)</f>
        <v xml:space="preserve"> </v>
      </c>
      <c r="BO53" s="13" t="str">
        <f t="shared" ref="BO53:BO79" si="45">VLOOKUP($N53,MCCB_C_750kVA,BK$80)</f>
        <v xml:space="preserve"> </v>
      </c>
      <c r="BP53" s="13" t="str">
        <f t="shared" ref="BP53:BP79" si="46">VLOOKUP($N53,MCCB_C_800kVA,BK$80)</f>
        <v xml:space="preserve"> </v>
      </c>
      <c r="BQ53" s="13" t="str">
        <f t="shared" ref="BQ53:BQ79" si="47">VLOOKUP($N53,MCCB_C_1000kVA,BK$80)</f>
        <v xml:space="preserve"> </v>
      </c>
      <c r="BR53" s="29">
        <v>0</v>
      </c>
      <c r="BS53" s="13" t="str">
        <f t="shared" ref="BS53:BS79" si="48">VLOOKUP($N53,MCCB_C_300kVA,BR$80)</f>
        <v xml:space="preserve"> </v>
      </c>
      <c r="BT53" s="13" t="str">
        <f t="shared" ref="BT53:BT79" si="49">VLOOKUP($N53,MCCB_C_315kVA,BR$80)</f>
        <v xml:space="preserve"> </v>
      </c>
      <c r="BU53" s="13" t="str">
        <f t="shared" ref="BU53:BU79" si="50">VLOOKUP($N53,MCCB_C_500kVA,BR$80)</f>
        <v xml:space="preserve"> </v>
      </c>
      <c r="BV53" s="13" t="str">
        <f t="shared" ref="BV53:BV79" si="51">VLOOKUP($N53,MCCB_C_750kVA,BR$80)</f>
        <v xml:space="preserve"> </v>
      </c>
      <c r="BW53" s="13" t="str">
        <f t="shared" ref="BW53:BW79" si="52">VLOOKUP($N53,MCCB_C_800kVA,BR$80)</f>
        <v xml:space="preserve"> </v>
      </c>
      <c r="BX53" s="13" t="str">
        <f t="shared" ref="BX53:BX79" si="53">VLOOKUP($N53,MCCB_C_1000kVA,BR$80)</f>
        <v xml:space="preserve"> </v>
      </c>
      <c r="BY53" s="29">
        <v>0</v>
      </c>
      <c r="BZ53" s="13" t="str">
        <f t="shared" ref="BZ53:BZ79" si="54">VLOOKUP($N53,MCCB_C_300kVA,BY$80)</f>
        <v xml:space="preserve"> </v>
      </c>
      <c r="CA53" s="13" t="str">
        <f t="shared" ref="CA53:CA79" si="55">VLOOKUP($N53,MCCB_C_315kVA,BY$80)</f>
        <v xml:space="preserve"> </v>
      </c>
      <c r="CB53" s="13" t="str">
        <f t="shared" ref="CB53:CB79" si="56">VLOOKUP($N53,MCCB_C_500kVA,BY$80)</f>
        <v xml:space="preserve"> </v>
      </c>
      <c r="CC53" s="13" t="str">
        <f t="shared" ref="CC53:CC79" si="57">VLOOKUP($N53,MCCB_C_750kVA,BY$80)</f>
        <v xml:space="preserve"> </v>
      </c>
      <c r="CD53" s="13" t="str">
        <f t="shared" ref="CD53:CD79" si="58">VLOOKUP($N53,MCCB_C_800kVA,BY$80)</f>
        <v xml:space="preserve"> </v>
      </c>
      <c r="CE53" s="13" t="str">
        <f t="shared" ref="CE53:CE79" si="59">VLOOKUP($N53,MCCB_C_1000kVA,BY$80)</f>
        <v xml:space="preserve"> </v>
      </c>
    </row>
    <row r="54" spans="13:83" x14ac:dyDescent="0.25">
      <c r="M54" s="25"/>
      <c r="N54" s="29">
        <v>160</v>
      </c>
      <c r="O54" s="13" t="str">
        <f t="shared" si="0"/>
        <v xml:space="preserve"> </v>
      </c>
      <c r="P54" s="13" t="str">
        <f t="shared" si="1"/>
        <v xml:space="preserve"> </v>
      </c>
      <c r="Q54" s="13" t="str">
        <f t="shared" si="2"/>
        <v xml:space="preserve"> </v>
      </c>
      <c r="R54" s="13" t="str">
        <f t="shared" si="3"/>
        <v>Load is too low for protection</v>
      </c>
      <c r="S54" s="13" t="str">
        <f t="shared" si="4"/>
        <v>Load is too low for protection</v>
      </c>
      <c r="T54" s="13" t="str">
        <f t="shared" si="5"/>
        <v>Load is too low for protection</v>
      </c>
      <c r="U54" s="63">
        <v>160</v>
      </c>
      <c r="V54" s="13" t="str">
        <f t="shared" si="6"/>
        <v>Micrologic 5.0</v>
      </c>
      <c r="W54" s="13" t="str">
        <f t="shared" si="7"/>
        <v>Micrologic 5.0</v>
      </c>
      <c r="X54" s="13" t="str">
        <f t="shared" si="8"/>
        <v>Micrologic 5.0</v>
      </c>
      <c r="Y54" s="13" t="str">
        <f t="shared" si="9"/>
        <v xml:space="preserve"> </v>
      </c>
      <c r="Z54" s="13" t="str">
        <f t="shared" si="10"/>
        <v xml:space="preserve"> </v>
      </c>
      <c r="AA54" s="13" t="str">
        <f t="shared" si="11"/>
        <v xml:space="preserve"> </v>
      </c>
      <c r="AB54" s="63">
        <v>160</v>
      </c>
      <c r="AC54" s="13" t="str">
        <f t="shared" si="12"/>
        <v>800A</v>
      </c>
      <c r="AD54" s="13" t="str">
        <f t="shared" si="13"/>
        <v>800A</v>
      </c>
      <c r="AE54" s="13" t="str">
        <f t="shared" si="14"/>
        <v>800A</v>
      </c>
      <c r="AF54" s="13" t="str">
        <f t="shared" si="15"/>
        <v xml:space="preserve"> </v>
      </c>
      <c r="AG54" s="13" t="str">
        <f t="shared" si="16"/>
        <v xml:space="preserve"> </v>
      </c>
      <c r="AH54" s="13" t="str">
        <f t="shared" si="17"/>
        <v xml:space="preserve"> </v>
      </c>
      <c r="AI54" s="63">
        <v>160</v>
      </c>
      <c r="AJ54" s="13" t="str">
        <f t="shared" si="18"/>
        <v>320A (i.e. 0.4xIn)</v>
      </c>
      <c r="AK54" s="13" t="str">
        <f t="shared" si="19"/>
        <v>320A (i.e. 0.4xIn)</v>
      </c>
      <c r="AL54" s="13" t="str">
        <f t="shared" si="20"/>
        <v>320A (i.e. 0.4xIn)</v>
      </c>
      <c r="AM54" s="13" t="str">
        <f t="shared" si="21"/>
        <v xml:space="preserve"> </v>
      </c>
      <c r="AN54" s="13" t="str">
        <f t="shared" si="22"/>
        <v xml:space="preserve"> </v>
      </c>
      <c r="AO54" s="13" t="str">
        <f t="shared" si="23"/>
        <v xml:space="preserve"> </v>
      </c>
      <c r="AP54" s="29">
        <v>160</v>
      </c>
      <c r="AQ54" s="13" t="str">
        <f t="shared" si="24"/>
        <v>8s</v>
      </c>
      <c r="AR54" s="13" t="str">
        <f t="shared" si="25"/>
        <v>8s</v>
      </c>
      <c r="AS54" s="13" t="str">
        <f t="shared" si="26"/>
        <v>8s</v>
      </c>
      <c r="AT54" s="13" t="str">
        <f t="shared" si="27"/>
        <v xml:space="preserve"> </v>
      </c>
      <c r="AU54" s="13" t="str">
        <f t="shared" si="28"/>
        <v xml:space="preserve"> </v>
      </c>
      <c r="AV54" s="13" t="str">
        <f t="shared" si="29"/>
        <v xml:space="preserve"> </v>
      </c>
      <c r="AW54" s="29">
        <v>160</v>
      </c>
      <c r="AX54" s="13" t="str">
        <f t="shared" si="30"/>
        <v>1600A (i.e. 5xIr)</v>
      </c>
      <c r="AY54" s="13" t="str">
        <f t="shared" si="31"/>
        <v>1600A (i.e. 5xIr)</v>
      </c>
      <c r="AZ54" s="13" t="str">
        <f t="shared" si="32"/>
        <v>2560A (i.e. 8xIr)</v>
      </c>
      <c r="BA54" s="13" t="str">
        <f t="shared" si="33"/>
        <v xml:space="preserve"> </v>
      </c>
      <c r="BB54" s="13" t="str">
        <f t="shared" si="34"/>
        <v xml:space="preserve"> </v>
      </c>
      <c r="BC54" s="13" t="str">
        <f t="shared" si="35"/>
        <v xml:space="preserve"> </v>
      </c>
      <c r="BD54" s="29">
        <v>160</v>
      </c>
      <c r="BE54" s="13" t="str">
        <f t="shared" si="36"/>
        <v>0.1s, IxIxt on</v>
      </c>
      <c r="BF54" s="13" t="str">
        <f t="shared" si="37"/>
        <v>0.1s, IxIxt on</v>
      </c>
      <c r="BG54" s="13" t="str">
        <f t="shared" si="38"/>
        <v>0.1s, IxIxt on</v>
      </c>
      <c r="BH54" s="13" t="str">
        <f t="shared" si="39"/>
        <v xml:space="preserve"> </v>
      </c>
      <c r="BI54" s="13" t="str">
        <f t="shared" si="40"/>
        <v xml:space="preserve"> </v>
      </c>
      <c r="BJ54" s="13" t="str">
        <f t="shared" si="41"/>
        <v xml:space="preserve"> </v>
      </c>
      <c r="BK54" s="29">
        <v>160</v>
      </c>
      <c r="BL54" s="13" t="str">
        <f t="shared" si="42"/>
        <v>3200A (i.e. 4xIn)</v>
      </c>
      <c r="BM54" s="13" t="str">
        <f t="shared" si="43"/>
        <v>3200A (i.e. 4xIn)</v>
      </c>
      <c r="BN54" s="13" t="str">
        <f t="shared" si="44"/>
        <v>6400A (i.e. 8xIn)</v>
      </c>
      <c r="BO54" s="13" t="str">
        <f t="shared" si="45"/>
        <v xml:space="preserve"> </v>
      </c>
      <c r="BP54" s="13" t="str">
        <f t="shared" si="46"/>
        <v xml:space="preserve"> </v>
      </c>
      <c r="BQ54" s="13" t="str">
        <f t="shared" si="47"/>
        <v xml:space="preserve"> </v>
      </c>
      <c r="BR54" s="29">
        <v>160</v>
      </c>
      <c r="BS54" s="13" t="str">
        <f t="shared" si="48"/>
        <v>N/A</v>
      </c>
      <c r="BT54" s="13" t="str">
        <f t="shared" si="49"/>
        <v>N/A</v>
      </c>
      <c r="BU54" s="13" t="str">
        <f t="shared" si="50"/>
        <v>N/A</v>
      </c>
      <c r="BV54" s="13" t="str">
        <f t="shared" si="51"/>
        <v xml:space="preserve"> </v>
      </c>
      <c r="BW54" s="13" t="str">
        <f t="shared" si="52"/>
        <v xml:space="preserve"> </v>
      </c>
      <c r="BX54" s="13" t="str">
        <f t="shared" si="53"/>
        <v xml:space="preserve"> </v>
      </c>
      <c r="BY54" s="29">
        <v>160</v>
      </c>
      <c r="BZ54" s="13" t="str">
        <f t="shared" si="54"/>
        <v>N/A</v>
      </c>
      <c r="CA54" s="13" t="str">
        <f t="shared" si="55"/>
        <v>N/A</v>
      </c>
      <c r="CB54" s="13" t="str">
        <f t="shared" si="56"/>
        <v>N/A</v>
      </c>
      <c r="CC54" s="13" t="str">
        <f t="shared" si="57"/>
        <v xml:space="preserve"> </v>
      </c>
      <c r="CD54" s="13" t="str">
        <f t="shared" si="58"/>
        <v xml:space="preserve"> </v>
      </c>
      <c r="CE54" s="13" t="str">
        <f t="shared" si="59"/>
        <v xml:space="preserve"> </v>
      </c>
    </row>
    <row r="55" spans="13:83" x14ac:dyDescent="0.25">
      <c r="M55" s="25"/>
      <c r="N55" s="29">
        <v>250</v>
      </c>
      <c r="O55" s="13" t="str">
        <f t="shared" si="0"/>
        <v xml:space="preserve"> </v>
      </c>
      <c r="P55" s="13" t="str">
        <f t="shared" si="1"/>
        <v xml:space="preserve"> </v>
      </c>
      <c r="Q55" s="13" t="str">
        <f t="shared" si="2"/>
        <v xml:space="preserve"> </v>
      </c>
      <c r="R55" s="13" t="str">
        <f t="shared" si="3"/>
        <v xml:space="preserve"> </v>
      </c>
      <c r="S55" s="13" t="str">
        <f t="shared" si="4"/>
        <v xml:space="preserve"> </v>
      </c>
      <c r="T55" s="13" t="str">
        <f t="shared" si="5"/>
        <v>Load is too low for protection</v>
      </c>
      <c r="U55" s="63">
        <v>250</v>
      </c>
      <c r="V55" s="13" t="str">
        <f t="shared" si="6"/>
        <v>Micrologic 5.0</v>
      </c>
      <c r="W55" s="13" t="str">
        <f t="shared" si="7"/>
        <v>Micrologic 5.0</v>
      </c>
      <c r="X55" s="13" t="str">
        <f t="shared" si="8"/>
        <v>Micrologic 5.0</v>
      </c>
      <c r="Y55" s="13" t="str">
        <f t="shared" si="9"/>
        <v>Micrologic 5.0</v>
      </c>
      <c r="Z55" s="13" t="str">
        <f t="shared" si="10"/>
        <v>Micrologic 5.0</v>
      </c>
      <c r="AA55" s="13" t="str">
        <f t="shared" si="11"/>
        <v xml:space="preserve"> </v>
      </c>
      <c r="AB55" s="63">
        <v>250</v>
      </c>
      <c r="AC55" s="13" t="str">
        <f t="shared" si="12"/>
        <v>800A</v>
      </c>
      <c r="AD55" s="13" t="str">
        <f t="shared" si="13"/>
        <v>800A</v>
      </c>
      <c r="AE55" s="13" t="str">
        <f t="shared" si="14"/>
        <v>800A</v>
      </c>
      <c r="AF55" s="13" t="str">
        <f t="shared" si="15"/>
        <v>1250A</v>
      </c>
      <c r="AG55" s="13" t="str">
        <f t="shared" si="16"/>
        <v>1250A</v>
      </c>
      <c r="AH55" s="13" t="str">
        <f t="shared" si="17"/>
        <v xml:space="preserve"> </v>
      </c>
      <c r="AI55" s="63">
        <v>250</v>
      </c>
      <c r="AJ55" s="13" t="str">
        <f t="shared" si="18"/>
        <v>320A (i.e. 0.4xIn)</v>
      </c>
      <c r="AK55" s="13" t="str">
        <f t="shared" si="19"/>
        <v>320A (i.e. 0.4xIn)</v>
      </c>
      <c r="AL55" s="13" t="str">
        <f t="shared" si="20"/>
        <v>320A (i.e. 0.4xIn)</v>
      </c>
      <c r="AM55" s="13" t="str">
        <f t="shared" si="21"/>
        <v>500A (i.e. 0.4xIn)</v>
      </c>
      <c r="AN55" s="13" t="str">
        <f t="shared" si="22"/>
        <v>500A (i.e. 0.4xIn)</v>
      </c>
      <c r="AO55" s="13" t="str">
        <f t="shared" si="23"/>
        <v xml:space="preserve"> </v>
      </c>
      <c r="AP55" s="29">
        <v>250</v>
      </c>
      <c r="AQ55" s="13" t="str">
        <f t="shared" si="24"/>
        <v>8s</v>
      </c>
      <c r="AR55" s="13" t="str">
        <f t="shared" si="25"/>
        <v>8s</v>
      </c>
      <c r="AS55" s="13" t="str">
        <f t="shared" si="26"/>
        <v>8s</v>
      </c>
      <c r="AT55" s="13" t="str">
        <f t="shared" si="27"/>
        <v>8s</v>
      </c>
      <c r="AU55" s="13" t="str">
        <f t="shared" si="28"/>
        <v>8s</v>
      </c>
      <c r="AV55" s="13" t="str">
        <f t="shared" si="29"/>
        <v xml:space="preserve"> </v>
      </c>
      <c r="AW55" s="29">
        <v>250</v>
      </c>
      <c r="AX55" s="13" t="str">
        <f t="shared" si="30"/>
        <v>1600A (i.e. 5xIr)</v>
      </c>
      <c r="AY55" s="13" t="str">
        <f t="shared" si="31"/>
        <v>1600A (i.e. 5xIr)</v>
      </c>
      <c r="AZ55" s="13" t="str">
        <f t="shared" si="32"/>
        <v>2560A (i.e. 8xIr)</v>
      </c>
      <c r="BA55" s="13" t="str">
        <f t="shared" si="33"/>
        <v>3000A (i.e. 6xIr)</v>
      </c>
      <c r="BB55" s="13" t="str">
        <f t="shared" si="34"/>
        <v>3000A (i.e. 6xIr)</v>
      </c>
      <c r="BC55" s="13" t="str">
        <f t="shared" si="35"/>
        <v xml:space="preserve"> </v>
      </c>
      <c r="BD55" s="29">
        <v>250</v>
      </c>
      <c r="BE55" s="13" t="str">
        <f t="shared" si="36"/>
        <v>0.1s, IxIxt on</v>
      </c>
      <c r="BF55" s="13" t="str">
        <f t="shared" si="37"/>
        <v>0.1s, IxIxt on</v>
      </c>
      <c r="BG55" s="13" t="str">
        <f t="shared" si="38"/>
        <v>0.1s, IxIxt on</v>
      </c>
      <c r="BH55" s="13" t="str">
        <f t="shared" si="39"/>
        <v>0.1s, IxIxt on</v>
      </c>
      <c r="BI55" s="13" t="str">
        <f t="shared" si="40"/>
        <v>0.1s, IxIxt on</v>
      </c>
      <c r="BJ55" s="13" t="str">
        <f t="shared" si="41"/>
        <v xml:space="preserve"> </v>
      </c>
      <c r="BK55" s="29">
        <v>250</v>
      </c>
      <c r="BL55" s="13" t="str">
        <f t="shared" si="42"/>
        <v>3200A (i.e. 4xIn)</v>
      </c>
      <c r="BM55" s="13" t="str">
        <f t="shared" si="43"/>
        <v>3200A (i.e. 4xIn)</v>
      </c>
      <c r="BN55" s="13" t="str">
        <f t="shared" si="44"/>
        <v>6400A (i.e. 8xIn)</v>
      </c>
      <c r="BO55" s="13" t="str">
        <f t="shared" si="45"/>
        <v>7500A (i.e. 6xIn)</v>
      </c>
      <c r="BP55" s="13" t="str">
        <f t="shared" si="46"/>
        <v>7500A (i.e. 6xIn)</v>
      </c>
      <c r="BQ55" s="13" t="str">
        <f t="shared" si="47"/>
        <v xml:space="preserve"> </v>
      </c>
      <c r="BR55" s="29">
        <v>250</v>
      </c>
      <c r="BS55" s="13" t="str">
        <f t="shared" si="48"/>
        <v>N/A</v>
      </c>
      <c r="BT55" s="13" t="str">
        <f t="shared" si="49"/>
        <v>N/A</v>
      </c>
      <c r="BU55" s="13" t="str">
        <f t="shared" si="50"/>
        <v>N/A</v>
      </c>
      <c r="BV55" s="13" t="str">
        <f t="shared" si="51"/>
        <v>N/A</v>
      </c>
      <c r="BW55" s="13" t="str">
        <f t="shared" si="52"/>
        <v>N/A</v>
      </c>
      <c r="BX55" s="13" t="str">
        <f t="shared" si="53"/>
        <v xml:space="preserve"> </v>
      </c>
      <c r="BY55" s="29">
        <v>250</v>
      </c>
      <c r="BZ55" s="13" t="str">
        <f t="shared" si="54"/>
        <v>N/A</v>
      </c>
      <c r="CA55" s="13" t="str">
        <f t="shared" si="55"/>
        <v>N/A</v>
      </c>
      <c r="CB55" s="13" t="str">
        <f t="shared" si="56"/>
        <v>N/A</v>
      </c>
      <c r="CC55" s="13" t="str">
        <f t="shared" si="57"/>
        <v>N/A</v>
      </c>
      <c r="CD55" s="13" t="str">
        <f t="shared" si="58"/>
        <v>N/A</v>
      </c>
      <c r="CE55" s="13" t="str">
        <f t="shared" si="59"/>
        <v xml:space="preserve"> </v>
      </c>
    </row>
    <row r="56" spans="13:83" x14ac:dyDescent="0.25">
      <c r="M56" s="25"/>
      <c r="N56" s="29">
        <v>320</v>
      </c>
      <c r="O56" s="13" t="str">
        <f t="shared" si="0"/>
        <v xml:space="preserve"> </v>
      </c>
      <c r="P56" s="13" t="str">
        <f t="shared" si="1"/>
        <v xml:space="preserve"> </v>
      </c>
      <c r="Q56" s="13" t="str">
        <f t="shared" si="2"/>
        <v xml:space="preserve"> </v>
      </c>
      <c r="R56" s="13" t="str">
        <f t="shared" si="3"/>
        <v xml:space="preserve"> </v>
      </c>
      <c r="S56" s="13" t="str">
        <f t="shared" si="4"/>
        <v xml:space="preserve"> </v>
      </c>
      <c r="T56" s="13" t="str">
        <f t="shared" si="5"/>
        <v xml:space="preserve"> </v>
      </c>
      <c r="U56" s="63">
        <v>320</v>
      </c>
      <c r="V56" s="13" t="str">
        <f t="shared" si="6"/>
        <v>Micrologic 5.0</v>
      </c>
      <c r="W56" s="13" t="str">
        <f t="shared" si="7"/>
        <v>Micrologic 5.0</v>
      </c>
      <c r="X56" s="13" t="str">
        <f t="shared" si="8"/>
        <v>Micrologic 5.0</v>
      </c>
      <c r="Y56" s="13" t="str">
        <f t="shared" si="9"/>
        <v>Micrologic 5.0</v>
      </c>
      <c r="Z56" s="13" t="str">
        <f t="shared" si="10"/>
        <v>Micrologic 5.0</v>
      </c>
      <c r="AA56" s="13" t="str">
        <f t="shared" si="11"/>
        <v>Micrologic 6.0</v>
      </c>
      <c r="AB56" s="63">
        <v>320</v>
      </c>
      <c r="AC56" s="13" t="str">
        <f t="shared" si="12"/>
        <v>800A</v>
      </c>
      <c r="AD56" s="13" t="str">
        <f t="shared" si="13"/>
        <v>800A</v>
      </c>
      <c r="AE56" s="13" t="str">
        <f t="shared" si="14"/>
        <v>800A</v>
      </c>
      <c r="AF56" s="13" t="str">
        <f t="shared" si="15"/>
        <v>1250A</v>
      </c>
      <c r="AG56" s="13" t="str">
        <f t="shared" si="16"/>
        <v>1250A</v>
      </c>
      <c r="AH56" s="13" t="str">
        <f t="shared" si="17"/>
        <v>1600A</v>
      </c>
      <c r="AI56" s="63">
        <v>320</v>
      </c>
      <c r="AJ56" s="13" t="str">
        <f t="shared" si="18"/>
        <v>320A (i.e. 0.4xIn)</v>
      </c>
      <c r="AK56" s="13" t="str">
        <f t="shared" si="19"/>
        <v>320A (i.e. 0.4xIn)</v>
      </c>
      <c r="AL56" s="13" t="str">
        <f t="shared" si="20"/>
        <v>320A (i.e. 0.4xIn)</v>
      </c>
      <c r="AM56" s="13" t="str">
        <f t="shared" si="21"/>
        <v>500A (i.e. 0.4xIn)</v>
      </c>
      <c r="AN56" s="13" t="str">
        <f t="shared" si="22"/>
        <v>500A (i.e. 0.4xIn)</v>
      </c>
      <c r="AO56" s="13" t="str">
        <f t="shared" si="23"/>
        <v>640A (i.e. 0.4xIn)</v>
      </c>
      <c r="AP56" s="29">
        <v>320</v>
      </c>
      <c r="AQ56" s="13" t="str">
        <f t="shared" si="24"/>
        <v>8s</v>
      </c>
      <c r="AR56" s="13" t="str">
        <f t="shared" si="25"/>
        <v>8s</v>
      </c>
      <c r="AS56" s="13" t="str">
        <f t="shared" si="26"/>
        <v>8s</v>
      </c>
      <c r="AT56" s="13" t="str">
        <f t="shared" si="27"/>
        <v>8s</v>
      </c>
      <c r="AU56" s="13" t="str">
        <f t="shared" si="28"/>
        <v>8s</v>
      </c>
      <c r="AV56" s="13" t="str">
        <f t="shared" si="29"/>
        <v>8s</v>
      </c>
      <c r="AW56" s="29">
        <v>320</v>
      </c>
      <c r="AX56" s="13" t="str">
        <f t="shared" si="30"/>
        <v>1600A (i.e. 5xIr)</v>
      </c>
      <c r="AY56" s="13" t="str">
        <f t="shared" si="31"/>
        <v>1600A (i.e. 5xIr)</v>
      </c>
      <c r="AZ56" s="13" t="str">
        <f t="shared" si="32"/>
        <v>2560A (i.e. 8xIr)</v>
      </c>
      <c r="BA56" s="13" t="str">
        <f t="shared" si="33"/>
        <v>3000A (i.e. 6xIr)</v>
      </c>
      <c r="BB56" s="13" t="str">
        <f t="shared" si="34"/>
        <v>3000A (i.e. 6xIr)</v>
      </c>
      <c r="BC56" s="13" t="str">
        <f t="shared" si="35"/>
        <v>3840A (i.e. 6xIr)</v>
      </c>
      <c r="BD56" s="29">
        <v>320</v>
      </c>
      <c r="BE56" s="13" t="str">
        <f t="shared" si="36"/>
        <v>0.1s, IxIxt on</v>
      </c>
      <c r="BF56" s="13" t="str">
        <f t="shared" si="37"/>
        <v>0.1s, IxIxt on</v>
      </c>
      <c r="BG56" s="13" t="str">
        <f t="shared" si="38"/>
        <v>0.1s, IxIxt on</v>
      </c>
      <c r="BH56" s="13" t="str">
        <f t="shared" si="39"/>
        <v>0.1s, IxIxt on</v>
      </c>
      <c r="BI56" s="13" t="str">
        <f t="shared" si="40"/>
        <v>0.1s, IxIxt on</v>
      </c>
      <c r="BJ56" s="13" t="str">
        <f t="shared" si="41"/>
        <v>0.1s, IxIxt on</v>
      </c>
      <c r="BK56" s="29">
        <v>320</v>
      </c>
      <c r="BL56" s="13" t="str">
        <f t="shared" si="42"/>
        <v>3200A (i.e. 4xIn)</v>
      </c>
      <c r="BM56" s="13" t="str">
        <f t="shared" si="43"/>
        <v>3200A (i.e. 4xIn)</v>
      </c>
      <c r="BN56" s="13" t="str">
        <f t="shared" si="44"/>
        <v>6400A (i.e. 8xIn)</v>
      </c>
      <c r="BO56" s="13" t="str">
        <f t="shared" si="45"/>
        <v>7500A (i.e. 6xIn)</v>
      </c>
      <c r="BP56" s="13" t="str">
        <f t="shared" si="46"/>
        <v>7500A (i.e. 6xIn)</v>
      </c>
      <c r="BQ56" s="13" t="str">
        <f t="shared" si="47"/>
        <v>9600A (i.e. 6xIn)</v>
      </c>
      <c r="BR56" s="29">
        <v>320</v>
      </c>
      <c r="BS56" s="13" t="str">
        <f t="shared" si="48"/>
        <v>N/A</v>
      </c>
      <c r="BT56" s="13" t="str">
        <f t="shared" si="49"/>
        <v>N/A</v>
      </c>
      <c r="BU56" s="13" t="str">
        <f t="shared" si="50"/>
        <v>N/A</v>
      </c>
      <c r="BV56" s="13" t="str">
        <f t="shared" si="51"/>
        <v>N/A</v>
      </c>
      <c r="BW56" s="13" t="str">
        <f t="shared" si="52"/>
        <v>N/A</v>
      </c>
      <c r="BX56" s="13" t="str">
        <f t="shared" si="53"/>
        <v>1200A (i.e. J)</v>
      </c>
      <c r="BY56" s="29">
        <v>320</v>
      </c>
      <c r="BZ56" s="13" t="str">
        <f t="shared" si="54"/>
        <v>N/A</v>
      </c>
      <c r="CA56" s="13" t="str">
        <f t="shared" si="55"/>
        <v>N/A</v>
      </c>
      <c r="CB56" s="13" t="str">
        <f t="shared" si="56"/>
        <v>N/A</v>
      </c>
      <c r="CC56" s="13" t="str">
        <f t="shared" si="57"/>
        <v>N/A</v>
      </c>
      <c r="CD56" s="13" t="str">
        <f t="shared" si="58"/>
        <v>N/A</v>
      </c>
      <c r="CE56" s="13" t="str">
        <f t="shared" si="59"/>
        <v>0.4s, Ixixt off</v>
      </c>
    </row>
    <row r="57" spans="13:83" x14ac:dyDescent="0.25">
      <c r="M57" s="25"/>
      <c r="N57" s="29">
        <v>320.10000000000002</v>
      </c>
      <c r="O57" s="13" t="str">
        <f t="shared" si="0"/>
        <v xml:space="preserve"> </v>
      </c>
      <c r="P57" s="13" t="str">
        <f t="shared" si="1"/>
        <v xml:space="preserve"> </v>
      </c>
      <c r="Q57" s="13" t="str">
        <f t="shared" si="2"/>
        <v xml:space="preserve"> </v>
      </c>
      <c r="R57" s="13" t="str">
        <f t="shared" si="3"/>
        <v xml:space="preserve"> </v>
      </c>
      <c r="S57" s="13" t="str">
        <f t="shared" si="4"/>
        <v xml:space="preserve"> </v>
      </c>
      <c r="T57" s="13" t="str">
        <f t="shared" si="5"/>
        <v xml:space="preserve"> </v>
      </c>
      <c r="U57" s="63">
        <v>320.10000000000002</v>
      </c>
      <c r="V57" s="13" t="str">
        <f t="shared" si="6"/>
        <v>Micrologic 5.0</v>
      </c>
      <c r="W57" s="13" t="str">
        <f t="shared" si="7"/>
        <v>Micrologic 5.0</v>
      </c>
      <c r="X57" s="13" t="str">
        <f t="shared" si="8"/>
        <v>Micrologic 5.0</v>
      </c>
      <c r="Y57" s="13" t="str">
        <f t="shared" si="9"/>
        <v>Micrologic 5.0</v>
      </c>
      <c r="Z57" s="13" t="str">
        <f t="shared" si="10"/>
        <v>Micrologic 5.0</v>
      </c>
      <c r="AA57" s="13" t="str">
        <f t="shared" si="11"/>
        <v>Micrologic 6.0</v>
      </c>
      <c r="AB57" s="63">
        <v>320.10000000000002</v>
      </c>
      <c r="AC57" s="13" t="str">
        <f t="shared" si="12"/>
        <v>800A</v>
      </c>
      <c r="AD57" s="13" t="str">
        <f t="shared" si="13"/>
        <v>800A</v>
      </c>
      <c r="AE57" s="13" t="str">
        <f t="shared" si="14"/>
        <v>800A</v>
      </c>
      <c r="AF57" s="13" t="str">
        <f t="shared" si="15"/>
        <v>1250A</v>
      </c>
      <c r="AG57" s="13" t="str">
        <f t="shared" si="16"/>
        <v>1250A</v>
      </c>
      <c r="AH57" s="13" t="str">
        <f t="shared" si="17"/>
        <v>1600A</v>
      </c>
      <c r="AI57" s="63">
        <v>320.10000000000002</v>
      </c>
      <c r="AJ57" s="13" t="str">
        <f t="shared" si="18"/>
        <v>400A (i.e. 0.5xIn)</v>
      </c>
      <c r="AK57" s="13" t="str">
        <f t="shared" si="19"/>
        <v>400A (i.e. 0.5xIn)</v>
      </c>
      <c r="AL57" s="13" t="str">
        <f t="shared" si="20"/>
        <v>400A (i.e. 0.5xIn)</v>
      </c>
      <c r="AM57" s="13" t="str">
        <f t="shared" si="21"/>
        <v>500A (i.e. 0.4xIn)</v>
      </c>
      <c r="AN57" s="13" t="str">
        <f t="shared" si="22"/>
        <v>500A (i.e. 0.4xIn)</v>
      </c>
      <c r="AO57" s="13" t="str">
        <f t="shared" si="23"/>
        <v>640A (i.e. 0.4xIn)</v>
      </c>
      <c r="AP57" s="29">
        <v>320.10000000000002</v>
      </c>
      <c r="AQ57" s="13" t="str">
        <f t="shared" si="24"/>
        <v>8s</v>
      </c>
      <c r="AR57" s="13" t="str">
        <f t="shared" si="25"/>
        <v>8s</v>
      </c>
      <c r="AS57" s="13" t="str">
        <f t="shared" si="26"/>
        <v>8s</v>
      </c>
      <c r="AT57" s="13" t="str">
        <f t="shared" si="27"/>
        <v>8s</v>
      </c>
      <c r="AU57" s="13" t="str">
        <f t="shared" si="28"/>
        <v>8s</v>
      </c>
      <c r="AV57" s="13" t="str">
        <f t="shared" si="29"/>
        <v>8s</v>
      </c>
      <c r="AW57" s="29">
        <v>320.10000000000002</v>
      </c>
      <c r="AX57" s="13" t="str">
        <f t="shared" si="30"/>
        <v>1600A (i.e. 4xIr)</v>
      </c>
      <c r="AY57" s="13" t="str">
        <f t="shared" si="31"/>
        <v>1600A (i.e. 4xIr)</v>
      </c>
      <c r="AZ57" s="13" t="str">
        <f t="shared" si="32"/>
        <v>2400A (i.e. 6xIr)</v>
      </c>
      <c r="BA57" s="13" t="str">
        <f t="shared" si="33"/>
        <v>3000A (i.e. 6xIr)</v>
      </c>
      <c r="BB57" s="13" t="str">
        <f t="shared" si="34"/>
        <v>3000A (i.e. 6xIr)</v>
      </c>
      <c r="BC57" s="13" t="str">
        <f t="shared" si="35"/>
        <v>3840A (i.e. 6xIr)</v>
      </c>
      <c r="BD57" s="29">
        <v>320.10000000000002</v>
      </c>
      <c r="BE57" s="13" t="str">
        <f t="shared" si="36"/>
        <v>0.1s, IxIxt on</v>
      </c>
      <c r="BF57" s="13" t="str">
        <f t="shared" si="37"/>
        <v>0.1s, IxIxt on</v>
      </c>
      <c r="BG57" s="13" t="str">
        <f t="shared" si="38"/>
        <v>0.1s, IxIxt on</v>
      </c>
      <c r="BH57" s="13" t="str">
        <f t="shared" si="39"/>
        <v>0.1s, IxIxt on</v>
      </c>
      <c r="BI57" s="13" t="str">
        <f t="shared" si="40"/>
        <v>0.1s, IxIxt on</v>
      </c>
      <c r="BJ57" s="13" t="str">
        <f t="shared" si="41"/>
        <v>0.1s, IxIxt on</v>
      </c>
      <c r="BK57" s="29">
        <v>320.10000000000002</v>
      </c>
      <c r="BL57" s="13" t="str">
        <f t="shared" si="42"/>
        <v>3200A (i.e. 4xIn)</v>
      </c>
      <c r="BM57" s="13" t="str">
        <f t="shared" si="43"/>
        <v>3200A (i.e. 4xIn)</v>
      </c>
      <c r="BN57" s="13" t="str">
        <f t="shared" si="44"/>
        <v>6400A (i.e. 8xIn)</v>
      </c>
      <c r="BO57" s="13" t="str">
        <f t="shared" si="45"/>
        <v>7500A (i.e. 6xIn)</v>
      </c>
      <c r="BP57" s="13" t="str">
        <f t="shared" si="46"/>
        <v>7500A (i.e. 6xIn)</v>
      </c>
      <c r="BQ57" s="13" t="str">
        <f t="shared" si="47"/>
        <v>9600A (i.e. 6xIn)</v>
      </c>
      <c r="BR57" s="29">
        <v>320.10000000000002</v>
      </c>
      <c r="BS57" s="13" t="str">
        <f t="shared" si="48"/>
        <v>N/A</v>
      </c>
      <c r="BT57" s="13" t="str">
        <f t="shared" si="49"/>
        <v>N/A</v>
      </c>
      <c r="BU57" s="13" t="str">
        <f t="shared" si="50"/>
        <v>N/A</v>
      </c>
      <c r="BV57" s="13" t="str">
        <f t="shared" si="51"/>
        <v>N/A</v>
      </c>
      <c r="BW57" s="13" t="str">
        <f t="shared" si="52"/>
        <v>N/A</v>
      </c>
      <c r="BX57" s="13" t="str">
        <f t="shared" si="53"/>
        <v>1200A (i.e. J)</v>
      </c>
      <c r="BY57" s="29">
        <v>320.10000000000002</v>
      </c>
      <c r="BZ57" s="13" t="str">
        <f t="shared" si="54"/>
        <v>N/A</v>
      </c>
      <c r="CA57" s="13" t="str">
        <f t="shared" si="55"/>
        <v>N/A</v>
      </c>
      <c r="CB57" s="13" t="str">
        <f t="shared" si="56"/>
        <v>N/A</v>
      </c>
      <c r="CC57" s="13" t="str">
        <f t="shared" si="57"/>
        <v>N/A</v>
      </c>
      <c r="CD57" s="13" t="str">
        <f t="shared" si="58"/>
        <v>N/A</v>
      </c>
      <c r="CE57" s="13" t="str">
        <f t="shared" si="59"/>
        <v>0.4s, Ixixt off</v>
      </c>
    </row>
    <row r="58" spans="13:83" x14ac:dyDescent="0.25">
      <c r="M58" s="25"/>
      <c r="N58" s="29">
        <v>400.1</v>
      </c>
      <c r="O58" s="13" t="str">
        <f t="shared" si="0"/>
        <v xml:space="preserve"> </v>
      </c>
      <c r="P58" s="13" t="str">
        <f t="shared" si="1"/>
        <v xml:space="preserve"> </v>
      </c>
      <c r="Q58" s="13" t="str">
        <f t="shared" si="2"/>
        <v xml:space="preserve"> </v>
      </c>
      <c r="R58" s="13" t="str">
        <f t="shared" si="3"/>
        <v xml:space="preserve"> </v>
      </c>
      <c r="S58" s="13" t="str">
        <f t="shared" si="4"/>
        <v xml:space="preserve"> </v>
      </c>
      <c r="T58" s="13" t="str">
        <f t="shared" si="5"/>
        <v xml:space="preserve"> </v>
      </c>
      <c r="U58" s="63">
        <v>400.1</v>
      </c>
      <c r="V58" s="13" t="str">
        <f t="shared" si="6"/>
        <v>Micrologic 5.0</v>
      </c>
      <c r="W58" s="13" t="str">
        <f t="shared" si="7"/>
        <v>Micrologic 5.0</v>
      </c>
      <c r="X58" s="13" t="str">
        <f t="shared" si="8"/>
        <v>Micrologic 5.0</v>
      </c>
      <c r="Y58" s="13" t="str">
        <f t="shared" si="9"/>
        <v>Micrologic 5.0</v>
      </c>
      <c r="Z58" s="13" t="str">
        <f t="shared" si="10"/>
        <v>Micrologic 5.0</v>
      </c>
      <c r="AA58" s="13" t="str">
        <f t="shared" si="11"/>
        <v>Micrologic 6.0</v>
      </c>
      <c r="AB58" s="63">
        <v>400.1</v>
      </c>
      <c r="AC58" s="13" t="str">
        <f t="shared" si="12"/>
        <v>800A</v>
      </c>
      <c r="AD58" s="13" t="str">
        <f t="shared" si="13"/>
        <v>800A</v>
      </c>
      <c r="AE58" s="13" t="str">
        <f t="shared" si="14"/>
        <v>800A</v>
      </c>
      <c r="AF58" s="13" t="str">
        <f t="shared" si="15"/>
        <v>1250A</v>
      </c>
      <c r="AG58" s="13" t="str">
        <f t="shared" si="16"/>
        <v>1250A</v>
      </c>
      <c r="AH58" s="13" t="str">
        <f t="shared" si="17"/>
        <v>1600A</v>
      </c>
      <c r="AI58" s="63">
        <v>400.1</v>
      </c>
      <c r="AJ58" s="13" t="str">
        <f t="shared" si="18"/>
        <v>480A (i.e. 0.6xIn)</v>
      </c>
      <c r="AK58" s="13" t="str">
        <f t="shared" si="19"/>
        <v>480A (i.e. 0.6xIn)</v>
      </c>
      <c r="AL58" s="13" t="str">
        <f t="shared" si="20"/>
        <v>480A (i.e. 0.6xIn)</v>
      </c>
      <c r="AM58" s="13" t="str">
        <f t="shared" si="21"/>
        <v>500A (i.e. 0.4xIn)</v>
      </c>
      <c r="AN58" s="13" t="str">
        <f t="shared" si="22"/>
        <v>500A (i.e. 0.4xIn)</v>
      </c>
      <c r="AO58" s="13" t="str">
        <f t="shared" si="23"/>
        <v>640A (i.e. 0.4xIn)</v>
      </c>
      <c r="AP58" s="29">
        <v>400.1</v>
      </c>
      <c r="AQ58" s="13" t="str">
        <f t="shared" si="24"/>
        <v>8s</v>
      </c>
      <c r="AR58" s="13" t="str">
        <f t="shared" si="25"/>
        <v>8s</v>
      </c>
      <c r="AS58" s="13" t="str">
        <f t="shared" si="26"/>
        <v>8s</v>
      </c>
      <c r="AT58" s="13" t="str">
        <f t="shared" si="27"/>
        <v>8s</v>
      </c>
      <c r="AU58" s="13" t="str">
        <f t="shared" si="28"/>
        <v>8s</v>
      </c>
      <c r="AV58" s="13" t="str">
        <f t="shared" si="29"/>
        <v>8s</v>
      </c>
      <c r="AW58" s="29">
        <v>400.1</v>
      </c>
      <c r="AX58" s="13" t="str">
        <f t="shared" si="30"/>
        <v>1440A (i.e. 3xIr)</v>
      </c>
      <c r="AY58" s="13" t="str">
        <f t="shared" si="31"/>
        <v>1440A (i.e. 3xIr)</v>
      </c>
      <c r="AZ58" s="13" t="str">
        <f t="shared" si="32"/>
        <v>2400A (i.e. 5xIr)</v>
      </c>
      <c r="BA58" s="13" t="str">
        <f t="shared" si="33"/>
        <v>3000A (i.e. 6xIr)</v>
      </c>
      <c r="BB58" s="13" t="str">
        <f t="shared" si="34"/>
        <v>3000A (i.e. 6xIr)</v>
      </c>
      <c r="BC58" s="13" t="str">
        <f t="shared" si="35"/>
        <v>3840A (i.e. 6xIr)</v>
      </c>
      <c r="BD58" s="29">
        <v>400.1</v>
      </c>
      <c r="BE58" s="13" t="str">
        <f t="shared" si="36"/>
        <v>0.1s, IxIxt on</v>
      </c>
      <c r="BF58" s="13" t="str">
        <f t="shared" si="37"/>
        <v>0.1s, IxIxt on</v>
      </c>
      <c r="BG58" s="13" t="str">
        <f t="shared" si="38"/>
        <v>0.1s, IxIxt on</v>
      </c>
      <c r="BH58" s="13" t="str">
        <f t="shared" si="39"/>
        <v>0.1s, IxIxt on</v>
      </c>
      <c r="BI58" s="13" t="str">
        <f t="shared" si="40"/>
        <v>0.1s, IxIxt on</v>
      </c>
      <c r="BJ58" s="13" t="str">
        <f t="shared" si="41"/>
        <v>0.1s, IxIxt on</v>
      </c>
      <c r="BK58" s="29">
        <v>400.1</v>
      </c>
      <c r="BL58" s="13" t="str">
        <f t="shared" si="42"/>
        <v>3200A (i.e. 4xIn)</v>
      </c>
      <c r="BM58" s="13" t="str">
        <f t="shared" si="43"/>
        <v>3200A (i.e. 4xIn)</v>
      </c>
      <c r="BN58" s="13" t="str">
        <f t="shared" si="44"/>
        <v>6400A (i.e. 8xIn)</v>
      </c>
      <c r="BO58" s="13" t="str">
        <f t="shared" si="45"/>
        <v>7500A (i.e. 6xIn)</v>
      </c>
      <c r="BP58" s="13" t="str">
        <f t="shared" si="46"/>
        <v>7500A (i.e. 6xIn)</v>
      </c>
      <c r="BQ58" s="13" t="str">
        <f t="shared" si="47"/>
        <v>9600A (i.e. 6xIn)</v>
      </c>
      <c r="BR58" s="29">
        <v>400.1</v>
      </c>
      <c r="BS58" s="13" t="str">
        <f t="shared" si="48"/>
        <v>N/A</v>
      </c>
      <c r="BT58" s="13" t="str">
        <f t="shared" si="49"/>
        <v>N/A</v>
      </c>
      <c r="BU58" s="13" t="str">
        <f t="shared" si="50"/>
        <v>N/A</v>
      </c>
      <c r="BV58" s="13" t="str">
        <f t="shared" si="51"/>
        <v>N/A</v>
      </c>
      <c r="BW58" s="13" t="str">
        <f t="shared" si="52"/>
        <v>N/A</v>
      </c>
      <c r="BX58" s="13" t="str">
        <f t="shared" si="53"/>
        <v>1200A (i.e. J)</v>
      </c>
      <c r="BY58" s="29">
        <v>400.1</v>
      </c>
      <c r="BZ58" s="13" t="str">
        <f t="shared" si="54"/>
        <v>N/A</v>
      </c>
      <c r="CA58" s="13" t="str">
        <f t="shared" si="55"/>
        <v>N/A</v>
      </c>
      <c r="CB58" s="13" t="str">
        <f t="shared" si="56"/>
        <v>N/A</v>
      </c>
      <c r="CC58" s="13" t="str">
        <f t="shared" si="57"/>
        <v>N/A</v>
      </c>
      <c r="CD58" s="13" t="str">
        <f t="shared" si="58"/>
        <v>N/A</v>
      </c>
      <c r="CE58" s="13" t="str">
        <f t="shared" si="59"/>
        <v>0.4s, Ixixt off</v>
      </c>
    </row>
    <row r="59" spans="13:83" x14ac:dyDescent="0.25">
      <c r="M59" s="20"/>
      <c r="N59" s="32">
        <v>435</v>
      </c>
      <c r="O59" s="13" t="str">
        <f t="shared" si="0"/>
        <v xml:space="preserve"> </v>
      </c>
      <c r="P59" s="13" t="str">
        <f t="shared" si="1"/>
        <v xml:space="preserve"> </v>
      </c>
      <c r="Q59" s="13" t="str">
        <f t="shared" si="2"/>
        <v xml:space="preserve"> </v>
      </c>
      <c r="R59" s="13" t="str">
        <f t="shared" si="3"/>
        <v xml:space="preserve"> </v>
      </c>
      <c r="S59" s="13" t="str">
        <f t="shared" si="4"/>
        <v xml:space="preserve"> </v>
      </c>
      <c r="T59" s="13" t="str">
        <f t="shared" si="5"/>
        <v xml:space="preserve"> </v>
      </c>
      <c r="U59" s="32">
        <v>435</v>
      </c>
      <c r="V59" s="13" t="str">
        <f t="shared" si="6"/>
        <v xml:space="preserve"> </v>
      </c>
      <c r="W59" s="13" t="str">
        <f t="shared" si="7"/>
        <v>Micrologic 5.0</v>
      </c>
      <c r="X59" s="13" t="str">
        <f t="shared" si="8"/>
        <v>Micrologic 5.0</v>
      </c>
      <c r="Y59" s="13" t="str">
        <f t="shared" si="9"/>
        <v>Micrologic 5.0</v>
      </c>
      <c r="Z59" s="13" t="str">
        <f t="shared" si="10"/>
        <v>Micrologic 5.0</v>
      </c>
      <c r="AA59" s="13" t="str">
        <f t="shared" si="11"/>
        <v>Micrologic 6.0</v>
      </c>
      <c r="AB59" s="32">
        <v>435</v>
      </c>
      <c r="AC59" s="13" t="str">
        <f t="shared" si="12"/>
        <v xml:space="preserve"> </v>
      </c>
      <c r="AD59" s="13" t="str">
        <f t="shared" si="13"/>
        <v>800A</v>
      </c>
      <c r="AE59" s="13" t="str">
        <f t="shared" si="14"/>
        <v>800A</v>
      </c>
      <c r="AF59" s="13" t="str">
        <f t="shared" si="15"/>
        <v>1250A</v>
      </c>
      <c r="AG59" s="13" t="str">
        <f t="shared" si="16"/>
        <v>1250A</v>
      </c>
      <c r="AH59" s="13" t="str">
        <f t="shared" si="17"/>
        <v>1600A</v>
      </c>
      <c r="AI59" s="32">
        <v>435</v>
      </c>
      <c r="AJ59" s="13" t="str">
        <f t="shared" si="18"/>
        <v xml:space="preserve"> </v>
      </c>
      <c r="AK59" s="13" t="str">
        <f t="shared" si="19"/>
        <v>480A (i.e. 0.6xIn)</v>
      </c>
      <c r="AL59" s="13" t="str">
        <f t="shared" si="20"/>
        <v>480A (i.e. 0.6xIn)</v>
      </c>
      <c r="AM59" s="13" t="str">
        <f t="shared" si="21"/>
        <v>500A (i.e. 0.4xIn)</v>
      </c>
      <c r="AN59" s="13" t="str">
        <f t="shared" si="22"/>
        <v>500A (i.e. 0.4xIn)</v>
      </c>
      <c r="AO59" s="13" t="str">
        <f t="shared" si="23"/>
        <v>640A (i.e. 0.4xIn)</v>
      </c>
      <c r="AP59" s="32">
        <v>435</v>
      </c>
      <c r="AQ59" s="13" t="str">
        <f t="shared" si="24"/>
        <v xml:space="preserve"> </v>
      </c>
      <c r="AR59" s="13" t="str">
        <f t="shared" si="25"/>
        <v>8s</v>
      </c>
      <c r="AS59" s="13" t="str">
        <f t="shared" si="26"/>
        <v>8s</v>
      </c>
      <c r="AT59" s="13" t="str">
        <f t="shared" si="27"/>
        <v>8s</v>
      </c>
      <c r="AU59" s="13" t="str">
        <f t="shared" si="28"/>
        <v>8s</v>
      </c>
      <c r="AV59" s="13" t="str">
        <f t="shared" si="29"/>
        <v>8s</v>
      </c>
      <c r="AW59" s="32">
        <v>435</v>
      </c>
      <c r="AX59" s="13" t="str">
        <f t="shared" si="30"/>
        <v xml:space="preserve"> </v>
      </c>
      <c r="AY59" s="13" t="str">
        <f t="shared" si="31"/>
        <v>1440A (i.e. 3xIr)</v>
      </c>
      <c r="AZ59" s="13" t="str">
        <f t="shared" si="32"/>
        <v>2400A (i.e. 5xIr)</v>
      </c>
      <c r="BA59" s="13" t="str">
        <f t="shared" si="33"/>
        <v>3000A (i.e. 6xIr)</v>
      </c>
      <c r="BB59" s="13" t="str">
        <f t="shared" si="34"/>
        <v>3000A (i.e. 6xIr)</v>
      </c>
      <c r="BC59" s="13" t="str">
        <f t="shared" si="35"/>
        <v>3840A (i.e. 6xIr)</v>
      </c>
      <c r="BD59" s="32">
        <v>435</v>
      </c>
      <c r="BE59" s="13" t="str">
        <f t="shared" si="36"/>
        <v xml:space="preserve"> </v>
      </c>
      <c r="BF59" s="13" t="str">
        <f t="shared" si="37"/>
        <v>0.1s, IxIxt on</v>
      </c>
      <c r="BG59" s="13" t="str">
        <f t="shared" si="38"/>
        <v>0.1s, IxIxt on</v>
      </c>
      <c r="BH59" s="13" t="str">
        <f t="shared" si="39"/>
        <v>0.1s, IxIxt on</v>
      </c>
      <c r="BI59" s="13" t="str">
        <f t="shared" si="40"/>
        <v>0.1s, IxIxt on</v>
      </c>
      <c r="BJ59" s="13" t="str">
        <f t="shared" si="41"/>
        <v>0.1s, IxIxt on</v>
      </c>
      <c r="BK59" s="32">
        <v>435</v>
      </c>
      <c r="BL59" s="13" t="str">
        <f t="shared" si="42"/>
        <v xml:space="preserve"> </v>
      </c>
      <c r="BM59" s="13" t="str">
        <f t="shared" si="43"/>
        <v>3200A (i.e. 4xIn)</v>
      </c>
      <c r="BN59" s="13" t="str">
        <f t="shared" si="44"/>
        <v>6400A (i.e. 8xIn)</v>
      </c>
      <c r="BO59" s="13" t="str">
        <f t="shared" si="45"/>
        <v>7500A (i.e. 6xIn)</v>
      </c>
      <c r="BP59" s="13" t="str">
        <f t="shared" si="46"/>
        <v>7500A (i.e. 6xIn)</v>
      </c>
      <c r="BQ59" s="13" t="str">
        <f t="shared" si="47"/>
        <v>9600A (i.e. 6xIn)</v>
      </c>
      <c r="BR59" s="32">
        <v>435</v>
      </c>
      <c r="BS59" s="13" t="str">
        <f t="shared" si="48"/>
        <v xml:space="preserve"> </v>
      </c>
      <c r="BT59" s="13" t="str">
        <f t="shared" si="49"/>
        <v>N/A</v>
      </c>
      <c r="BU59" s="13" t="str">
        <f t="shared" si="50"/>
        <v>N/A</v>
      </c>
      <c r="BV59" s="13" t="str">
        <f t="shared" si="51"/>
        <v>N/A</v>
      </c>
      <c r="BW59" s="13" t="str">
        <f t="shared" si="52"/>
        <v>N/A</v>
      </c>
      <c r="BX59" s="13" t="str">
        <f t="shared" si="53"/>
        <v>1200A (i.e. J)</v>
      </c>
      <c r="BY59" s="32">
        <v>435</v>
      </c>
      <c r="BZ59" s="13" t="str">
        <f t="shared" si="54"/>
        <v xml:space="preserve"> </v>
      </c>
      <c r="CA59" s="13" t="str">
        <f t="shared" si="55"/>
        <v>N/A</v>
      </c>
      <c r="CB59" s="13" t="str">
        <f t="shared" si="56"/>
        <v>N/A</v>
      </c>
      <c r="CC59" s="13" t="str">
        <f t="shared" si="57"/>
        <v>N/A</v>
      </c>
      <c r="CD59" s="13" t="str">
        <f t="shared" si="58"/>
        <v>N/A</v>
      </c>
      <c r="CE59" s="13" t="str">
        <f t="shared" si="59"/>
        <v>0.4s, Ixixt off</v>
      </c>
    </row>
    <row r="60" spans="13:83" x14ac:dyDescent="0.25">
      <c r="M60" s="20"/>
      <c r="N60" s="32">
        <v>457</v>
      </c>
      <c r="O60" s="13" t="str">
        <f t="shared" si="0"/>
        <v xml:space="preserve"> </v>
      </c>
      <c r="P60" s="13" t="str">
        <f t="shared" si="1"/>
        <v xml:space="preserve"> </v>
      </c>
      <c r="Q60" s="13" t="str">
        <f t="shared" si="2"/>
        <v xml:space="preserve"> </v>
      </c>
      <c r="R60" s="13" t="str">
        <f t="shared" si="3"/>
        <v xml:space="preserve"> </v>
      </c>
      <c r="S60" s="13" t="str">
        <f t="shared" si="4"/>
        <v xml:space="preserve"> </v>
      </c>
      <c r="T60" s="13" t="str">
        <f t="shared" si="5"/>
        <v xml:space="preserve"> </v>
      </c>
      <c r="U60" s="32">
        <v>457</v>
      </c>
      <c r="V60" s="13" t="str">
        <f t="shared" si="6"/>
        <v xml:space="preserve"> </v>
      </c>
      <c r="W60" s="13" t="str">
        <f t="shared" si="7"/>
        <v xml:space="preserve"> </v>
      </c>
      <c r="X60" s="13" t="str">
        <f t="shared" si="8"/>
        <v>Micrologic 5.0</v>
      </c>
      <c r="Y60" s="13" t="str">
        <f t="shared" si="9"/>
        <v>Micrologic 5.0</v>
      </c>
      <c r="Z60" s="13" t="str">
        <f t="shared" si="10"/>
        <v>Micrologic 5.0</v>
      </c>
      <c r="AA60" s="13" t="str">
        <f t="shared" si="11"/>
        <v>Micrologic 6.0</v>
      </c>
      <c r="AB60" s="32">
        <v>457</v>
      </c>
      <c r="AC60" s="13" t="str">
        <f t="shared" si="12"/>
        <v xml:space="preserve"> </v>
      </c>
      <c r="AD60" s="13" t="str">
        <f t="shared" si="13"/>
        <v xml:space="preserve"> </v>
      </c>
      <c r="AE60" s="13" t="str">
        <f t="shared" si="14"/>
        <v>800A</v>
      </c>
      <c r="AF60" s="13" t="str">
        <f t="shared" si="15"/>
        <v>1250A</v>
      </c>
      <c r="AG60" s="13" t="str">
        <f t="shared" si="16"/>
        <v>1250A</v>
      </c>
      <c r="AH60" s="13" t="str">
        <f t="shared" si="17"/>
        <v>1600A</v>
      </c>
      <c r="AI60" s="32">
        <v>457</v>
      </c>
      <c r="AJ60" s="13" t="str">
        <f t="shared" si="18"/>
        <v xml:space="preserve"> </v>
      </c>
      <c r="AK60" s="13" t="str">
        <f t="shared" si="19"/>
        <v xml:space="preserve"> </v>
      </c>
      <c r="AL60" s="13" t="str">
        <f t="shared" si="20"/>
        <v>480A (i.e. 0.6xIn)</v>
      </c>
      <c r="AM60" s="13" t="str">
        <f t="shared" si="21"/>
        <v>500A (i.e. 0.4xIn)</v>
      </c>
      <c r="AN60" s="13" t="str">
        <f t="shared" si="22"/>
        <v>500A (i.e. 0.4xIn)</v>
      </c>
      <c r="AO60" s="13" t="str">
        <f t="shared" si="23"/>
        <v>640A (i.e. 0.4xIn)</v>
      </c>
      <c r="AP60" s="32">
        <v>457</v>
      </c>
      <c r="AQ60" s="13" t="str">
        <f t="shared" si="24"/>
        <v xml:space="preserve"> </v>
      </c>
      <c r="AR60" s="13" t="str">
        <f t="shared" si="25"/>
        <v xml:space="preserve"> </v>
      </c>
      <c r="AS60" s="13" t="str">
        <f t="shared" si="26"/>
        <v>8s</v>
      </c>
      <c r="AT60" s="13" t="str">
        <f t="shared" si="27"/>
        <v>8s</v>
      </c>
      <c r="AU60" s="13" t="str">
        <f t="shared" si="28"/>
        <v>8s</v>
      </c>
      <c r="AV60" s="13" t="str">
        <f t="shared" si="29"/>
        <v>8s</v>
      </c>
      <c r="AW60" s="32">
        <v>457</v>
      </c>
      <c r="AX60" s="13" t="str">
        <f t="shared" si="30"/>
        <v xml:space="preserve"> </v>
      </c>
      <c r="AY60" s="13" t="str">
        <f t="shared" si="31"/>
        <v xml:space="preserve"> </v>
      </c>
      <c r="AZ60" s="13" t="str">
        <f t="shared" si="32"/>
        <v>2400A (i.e. 5xIr)</v>
      </c>
      <c r="BA60" s="13" t="str">
        <f t="shared" si="33"/>
        <v>3000A (i.e. 6xIr)</v>
      </c>
      <c r="BB60" s="13" t="str">
        <f t="shared" si="34"/>
        <v>3000A (i.e. 6xIr)</v>
      </c>
      <c r="BC60" s="13" t="str">
        <f t="shared" si="35"/>
        <v>3840A (i.e. 6xIr)</v>
      </c>
      <c r="BD60" s="32">
        <v>457</v>
      </c>
      <c r="BE60" s="13" t="str">
        <f t="shared" si="36"/>
        <v xml:space="preserve"> </v>
      </c>
      <c r="BF60" s="13" t="str">
        <f t="shared" si="37"/>
        <v xml:space="preserve"> </v>
      </c>
      <c r="BG60" s="13" t="str">
        <f t="shared" si="38"/>
        <v>0.1s, IxIxt on</v>
      </c>
      <c r="BH60" s="13" t="str">
        <f t="shared" si="39"/>
        <v>0.1s, IxIxt on</v>
      </c>
      <c r="BI60" s="13" t="str">
        <f t="shared" si="40"/>
        <v>0.1s, IxIxt on</v>
      </c>
      <c r="BJ60" s="13" t="str">
        <f t="shared" si="41"/>
        <v>0.1s, IxIxt on</v>
      </c>
      <c r="BK60" s="32">
        <v>457</v>
      </c>
      <c r="BL60" s="13" t="str">
        <f t="shared" si="42"/>
        <v xml:space="preserve"> </v>
      </c>
      <c r="BM60" s="13" t="str">
        <f t="shared" si="43"/>
        <v xml:space="preserve"> </v>
      </c>
      <c r="BN60" s="13" t="str">
        <f t="shared" si="44"/>
        <v>6400A (i.e. 8xIn)</v>
      </c>
      <c r="BO60" s="13" t="str">
        <f t="shared" si="45"/>
        <v>7500A (i.e. 6xIn)</v>
      </c>
      <c r="BP60" s="13" t="str">
        <f t="shared" si="46"/>
        <v>7500A (i.e. 6xIn)</v>
      </c>
      <c r="BQ60" s="13" t="str">
        <f t="shared" si="47"/>
        <v>9600A (i.e. 6xIn)</v>
      </c>
      <c r="BR60" s="32">
        <v>457</v>
      </c>
      <c r="BS60" s="13" t="str">
        <f t="shared" si="48"/>
        <v xml:space="preserve"> </v>
      </c>
      <c r="BT60" s="13" t="str">
        <f t="shared" si="49"/>
        <v xml:space="preserve"> </v>
      </c>
      <c r="BU60" s="13" t="str">
        <f t="shared" si="50"/>
        <v>N/A</v>
      </c>
      <c r="BV60" s="13" t="str">
        <f t="shared" si="51"/>
        <v>N/A</v>
      </c>
      <c r="BW60" s="13" t="str">
        <f t="shared" si="52"/>
        <v>N/A</v>
      </c>
      <c r="BX60" s="13" t="str">
        <f t="shared" si="53"/>
        <v>1200A (i.e. J)</v>
      </c>
      <c r="BY60" s="32">
        <v>457</v>
      </c>
      <c r="BZ60" s="13" t="str">
        <f t="shared" si="54"/>
        <v xml:space="preserve"> </v>
      </c>
      <c r="CA60" s="13" t="str">
        <f t="shared" si="55"/>
        <v xml:space="preserve"> </v>
      </c>
      <c r="CB60" s="13" t="str">
        <f t="shared" si="56"/>
        <v>N/A</v>
      </c>
      <c r="CC60" s="13" t="str">
        <f t="shared" si="57"/>
        <v>N/A</v>
      </c>
      <c r="CD60" s="13" t="str">
        <f t="shared" si="58"/>
        <v>N/A</v>
      </c>
      <c r="CE60" s="13" t="str">
        <f t="shared" si="59"/>
        <v>0.4s, Ixixt off</v>
      </c>
    </row>
    <row r="61" spans="13:83" x14ac:dyDescent="0.25">
      <c r="M61" s="25"/>
      <c r="N61" s="29">
        <v>480.1</v>
      </c>
      <c r="O61" s="13" t="str">
        <f t="shared" si="0"/>
        <v xml:space="preserve"> </v>
      </c>
      <c r="P61" s="13" t="str">
        <f t="shared" si="1"/>
        <v xml:space="preserve"> </v>
      </c>
      <c r="Q61" s="13" t="str">
        <f t="shared" si="2"/>
        <v xml:space="preserve"> </v>
      </c>
      <c r="R61" s="13" t="str">
        <f t="shared" si="3"/>
        <v xml:space="preserve"> </v>
      </c>
      <c r="S61" s="13" t="str">
        <f t="shared" si="4"/>
        <v xml:space="preserve"> </v>
      </c>
      <c r="T61" s="13" t="str">
        <f t="shared" si="5"/>
        <v xml:space="preserve"> </v>
      </c>
      <c r="U61" s="63">
        <v>480.1</v>
      </c>
      <c r="V61" s="13" t="str">
        <f t="shared" si="6"/>
        <v xml:space="preserve"> </v>
      </c>
      <c r="W61" s="13" t="str">
        <f t="shared" si="7"/>
        <v xml:space="preserve"> </v>
      </c>
      <c r="X61" s="13" t="str">
        <f t="shared" si="8"/>
        <v>Micrologic 5.0</v>
      </c>
      <c r="Y61" s="13" t="str">
        <f t="shared" si="9"/>
        <v>Micrologic 5.0</v>
      </c>
      <c r="Z61" s="13" t="str">
        <f t="shared" si="10"/>
        <v>Micrologic 5.0</v>
      </c>
      <c r="AA61" s="13" t="str">
        <f t="shared" si="11"/>
        <v>Micrologic 6.0</v>
      </c>
      <c r="AB61" s="63">
        <v>480.1</v>
      </c>
      <c r="AC61" s="13" t="str">
        <f t="shared" si="12"/>
        <v xml:space="preserve"> </v>
      </c>
      <c r="AD61" s="13" t="str">
        <f t="shared" si="13"/>
        <v xml:space="preserve"> </v>
      </c>
      <c r="AE61" s="13" t="str">
        <f t="shared" si="14"/>
        <v>800A</v>
      </c>
      <c r="AF61" s="13" t="str">
        <f t="shared" si="15"/>
        <v>1250A</v>
      </c>
      <c r="AG61" s="13" t="str">
        <f t="shared" si="16"/>
        <v>1250A</v>
      </c>
      <c r="AH61" s="13" t="str">
        <f t="shared" si="17"/>
        <v>1600A</v>
      </c>
      <c r="AI61" s="63">
        <v>480.1</v>
      </c>
      <c r="AJ61" s="13" t="str">
        <f t="shared" si="18"/>
        <v xml:space="preserve"> </v>
      </c>
      <c r="AK61" s="13" t="str">
        <f t="shared" si="19"/>
        <v xml:space="preserve"> </v>
      </c>
      <c r="AL61" s="13" t="str">
        <f t="shared" si="20"/>
        <v>560A (i.e. 0.7xIn)</v>
      </c>
      <c r="AM61" s="13" t="str">
        <f t="shared" si="21"/>
        <v>500A (i.e. 0.4xIn)</v>
      </c>
      <c r="AN61" s="13" t="str">
        <f t="shared" si="22"/>
        <v>500A (i.e. 0.4xIn)</v>
      </c>
      <c r="AO61" s="13" t="str">
        <f t="shared" si="23"/>
        <v>640A (i.e. 0.4xIn)</v>
      </c>
      <c r="AP61" s="29">
        <v>480.1</v>
      </c>
      <c r="AQ61" s="13" t="str">
        <f t="shared" si="24"/>
        <v xml:space="preserve"> </v>
      </c>
      <c r="AR61" s="13" t="str">
        <f t="shared" si="25"/>
        <v xml:space="preserve"> </v>
      </c>
      <c r="AS61" s="13" t="str">
        <f t="shared" si="26"/>
        <v>8s</v>
      </c>
      <c r="AT61" s="13" t="str">
        <f t="shared" si="27"/>
        <v>8s</v>
      </c>
      <c r="AU61" s="13" t="str">
        <f t="shared" si="28"/>
        <v>8s</v>
      </c>
      <c r="AV61" s="13" t="str">
        <f t="shared" si="29"/>
        <v>8s</v>
      </c>
      <c r="AW61" s="29">
        <v>480.1</v>
      </c>
      <c r="AX61" s="13" t="str">
        <f t="shared" si="30"/>
        <v xml:space="preserve"> </v>
      </c>
      <c r="AY61" s="13" t="str">
        <f t="shared" si="31"/>
        <v xml:space="preserve"> </v>
      </c>
      <c r="AZ61" s="13" t="str">
        <f t="shared" si="32"/>
        <v>2240A (i.e. 4xIr)</v>
      </c>
      <c r="BA61" s="13" t="str">
        <f t="shared" si="33"/>
        <v>3000A (i.e. 6xIr)</v>
      </c>
      <c r="BB61" s="13" t="str">
        <f t="shared" si="34"/>
        <v>3000A (i.e. 6xIr)</v>
      </c>
      <c r="BC61" s="13" t="str">
        <f t="shared" si="35"/>
        <v>3840A (i.e. 6xIr)</v>
      </c>
      <c r="BD61" s="29">
        <v>480.1</v>
      </c>
      <c r="BE61" s="13" t="str">
        <f t="shared" si="36"/>
        <v xml:space="preserve"> </v>
      </c>
      <c r="BF61" s="13" t="str">
        <f t="shared" si="37"/>
        <v xml:space="preserve"> </v>
      </c>
      <c r="BG61" s="13" t="str">
        <f t="shared" si="38"/>
        <v>0.1s, IxIxt on</v>
      </c>
      <c r="BH61" s="13" t="str">
        <f t="shared" si="39"/>
        <v>0.1s, IxIxt on</v>
      </c>
      <c r="BI61" s="13" t="str">
        <f t="shared" si="40"/>
        <v>0.1s, IxIxt on</v>
      </c>
      <c r="BJ61" s="13" t="str">
        <f t="shared" si="41"/>
        <v>0.1s, IxIxt on</v>
      </c>
      <c r="BK61" s="29">
        <v>480.1</v>
      </c>
      <c r="BL61" s="13" t="str">
        <f t="shared" si="42"/>
        <v xml:space="preserve"> </v>
      </c>
      <c r="BM61" s="13" t="str">
        <f t="shared" si="43"/>
        <v xml:space="preserve"> </v>
      </c>
      <c r="BN61" s="13" t="str">
        <f t="shared" si="44"/>
        <v>6400A (i.e. 8xIn)</v>
      </c>
      <c r="BO61" s="13" t="str">
        <f t="shared" si="45"/>
        <v>7500A (i.e. 6xIn)</v>
      </c>
      <c r="BP61" s="13" t="str">
        <f t="shared" si="46"/>
        <v>7500A (i.e. 6xIn)</v>
      </c>
      <c r="BQ61" s="13" t="str">
        <f t="shared" si="47"/>
        <v>9600A (i.e. 6xIn)</v>
      </c>
      <c r="BR61" s="29">
        <v>480.1</v>
      </c>
      <c r="BS61" s="13" t="str">
        <f t="shared" si="48"/>
        <v xml:space="preserve"> </v>
      </c>
      <c r="BT61" s="13" t="str">
        <f t="shared" si="49"/>
        <v xml:space="preserve"> </v>
      </c>
      <c r="BU61" s="13" t="str">
        <f t="shared" si="50"/>
        <v>N/A</v>
      </c>
      <c r="BV61" s="13" t="str">
        <f t="shared" si="51"/>
        <v>N/A</v>
      </c>
      <c r="BW61" s="13" t="str">
        <f t="shared" si="52"/>
        <v>N/A</v>
      </c>
      <c r="BX61" s="13" t="str">
        <f t="shared" si="53"/>
        <v>1200A (i.e. J)</v>
      </c>
      <c r="BY61" s="29">
        <v>480.1</v>
      </c>
      <c r="BZ61" s="13" t="str">
        <f t="shared" si="54"/>
        <v xml:space="preserve"> </v>
      </c>
      <c r="CA61" s="13" t="str">
        <f t="shared" si="55"/>
        <v xml:space="preserve"> </v>
      </c>
      <c r="CB61" s="13" t="str">
        <f t="shared" si="56"/>
        <v>N/A</v>
      </c>
      <c r="CC61" s="13" t="str">
        <f t="shared" si="57"/>
        <v>N/A</v>
      </c>
      <c r="CD61" s="13" t="str">
        <f t="shared" si="58"/>
        <v>N/A</v>
      </c>
      <c r="CE61" s="13" t="str">
        <f t="shared" si="59"/>
        <v>0.4s, Ixixt off</v>
      </c>
    </row>
    <row r="62" spans="13:83" x14ac:dyDescent="0.25">
      <c r="M62" s="25"/>
      <c r="N62" s="29">
        <v>500.1</v>
      </c>
      <c r="O62" s="13" t="str">
        <f t="shared" si="0"/>
        <v xml:space="preserve"> </v>
      </c>
      <c r="P62" s="13" t="str">
        <f t="shared" si="1"/>
        <v xml:space="preserve"> </v>
      </c>
      <c r="Q62" s="13" t="str">
        <f t="shared" si="2"/>
        <v xml:space="preserve"> </v>
      </c>
      <c r="R62" s="13" t="str">
        <f t="shared" si="3"/>
        <v xml:space="preserve"> </v>
      </c>
      <c r="S62" s="13" t="str">
        <f t="shared" si="4"/>
        <v xml:space="preserve"> </v>
      </c>
      <c r="T62" s="13" t="str">
        <f t="shared" si="5"/>
        <v xml:space="preserve"> </v>
      </c>
      <c r="U62" s="63">
        <v>500.1</v>
      </c>
      <c r="V62" s="13" t="str">
        <f t="shared" si="6"/>
        <v xml:space="preserve"> </v>
      </c>
      <c r="W62" s="13" t="str">
        <f t="shared" si="7"/>
        <v xml:space="preserve"> </v>
      </c>
      <c r="X62" s="13" t="str">
        <f t="shared" si="8"/>
        <v>Micrologic 5.0</v>
      </c>
      <c r="Y62" s="13" t="str">
        <f t="shared" si="9"/>
        <v>Micrologic 5.0</v>
      </c>
      <c r="Z62" s="13" t="str">
        <f t="shared" si="10"/>
        <v>Micrologic 5.0</v>
      </c>
      <c r="AA62" s="13" t="str">
        <f t="shared" si="11"/>
        <v>Micrologic 6.0</v>
      </c>
      <c r="AB62" s="63">
        <v>500.1</v>
      </c>
      <c r="AC62" s="13" t="str">
        <f t="shared" si="12"/>
        <v xml:space="preserve"> </v>
      </c>
      <c r="AD62" s="13" t="str">
        <f t="shared" si="13"/>
        <v xml:space="preserve"> </v>
      </c>
      <c r="AE62" s="13" t="str">
        <f t="shared" si="14"/>
        <v>800A</v>
      </c>
      <c r="AF62" s="13" t="str">
        <f t="shared" si="15"/>
        <v>1250A</v>
      </c>
      <c r="AG62" s="13" t="str">
        <f t="shared" si="16"/>
        <v>1250A</v>
      </c>
      <c r="AH62" s="13" t="str">
        <f t="shared" si="17"/>
        <v>1600A</v>
      </c>
      <c r="AI62" s="63">
        <v>500.1</v>
      </c>
      <c r="AJ62" s="13" t="str">
        <f t="shared" si="18"/>
        <v xml:space="preserve"> </v>
      </c>
      <c r="AK62" s="13" t="str">
        <f t="shared" si="19"/>
        <v xml:space="preserve"> </v>
      </c>
      <c r="AL62" s="13" t="str">
        <f t="shared" si="20"/>
        <v>560A (i.e. 0.7xIn)</v>
      </c>
      <c r="AM62" s="13" t="str">
        <f t="shared" si="21"/>
        <v>625A (i.e. 0.5xIn)</v>
      </c>
      <c r="AN62" s="13" t="str">
        <f t="shared" si="22"/>
        <v>625A (i.e. 0.5xIn)</v>
      </c>
      <c r="AO62" s="13" t="str">
        <f t="shared" si="23"/>
        <v>640A (i.e. 0.4xIn)</v>
      </c>
      <c r="AP62" s="29">
        <v>500.1</v>
      </c>
      <c r="AQ62" s="13" t="str">
        <f t="shared" si="24"/>
        <v xml:space="preserve"> </v>
      </c>
      <c r="AR62" s="13" t="str">
        <f t="shared" si="25"/>
        <v xml:space="preserve"> </v>
      </c>
      <c r="AS62" s="13" t="str">
        <f t="shared" si="26"/>
        <v>8s</v>
      </c>
      <c r="AT62" s="13" t="str">
        <f t="shared" si="27"/>
        <v>8s</v>
      </c>
      <c r="AU62" s="13" t="str">
        <f t="shared" si="28"/>
        <v>8s</v>
      </c>
      <c r="AV62" s="13" t="str">
        <f t="shared" si="29"/>
        <v>8s</v>
      </c>
      <c r="AW62" s="29">
        <v>500.1</v>
      </c>
      <c r="AX62" s="13" t="str">
        <f t="shared" si="30"/>
        <v xml:space="preserve"> </v>
      </c>
      <c r="AY62" s="13" t="str">
        <f t="shared" si="31"/>
        <v xml:space="preserve"> </v>
      </c>
      <c r="AZ62" s="13" t="str">
        <f t="shared" si="32"/>
        <v>2240A (i.e. 4xIr)</v>
      </c>
      <c r="BA62" s="13" t="str">
        <f t="shared" si="33"/>
        <v>3125A (i.e. 5xIr)</v>
      </c>
      <c r="BB62" s="13" t="str">
        <f t="shared" si="34"/>
        <v>3125A (i.e. 5xIr)</v>
      </c>
      <c r="BC62" s="13" t="str">
        <f t="shared" si="35"/>
        <v>3840A (i.e. 6xIr)</v>
      </c>
      <c r="BD62" s="29">
        <v>500.1</v>
      </c>
      <c r="BE62" s="13" t="str">
        <f t="shared" si="36"/>
        <v xml:space="preserve"> </v>
      </c>
      <c r="BF62" s="13" t="str">
        <f t="shared" si="37"/>
        <v xml:space="preserve"> </v>
      </c>
      <c r="BG62" s="13" t="str">
        <f t="shared" si="38"/>
        <v>0.1s, IxIxt on</v>
      </c>
      <c r="BH62" s="13" t="str">
        <f t="shared" si="39"/>
        <v>0.1s, IxIxt on</v>
      </c>
      <c r="BI62" s="13" t="str">
        <f t="shared" si="40"/>
        <v>0.1s, IxIxt on</v>
      </c>
      <c r="BJ62" s="13" t="str">
        <f t="shared" si="41"/>
        <v>0.1s, IxIxt on</v>
      </c>
      <c r="BK62" s="29">
        <v>500.1</v>
      </c>
      <c r="BL62" s="13" t="str">
        <f t="shared" si="42"/>
        <v xml:space="preserve"> </v>
      </c>
      <c r="BM62" s="13" t="str">
        <f t="shared" si="43"/>
        <v xml:space="preserve"> </v>
      </c>
      <c r="BN62" s="13" t="str">
        <f t="shared" si="44"/>
        <v>6400A (i.e. 8xIn)</v>
      </c>
      <c r="BO62" s="13" t="str">
        <f t="shared" si="45"/>
        <v>7500A (i.e. 6xIn)</v>
      </c>
      <c r="BP62" s="13" t="str">
        <f t="shared" si="46"/>
        <v>7500A (i.e. 6xIn)</v>
      </c>
      <c r="BQ62" s="13" t="str">
        <f t="shared" si="47"/>
        <v>9600A (i.e. 6xIn)</v>
      </c>
      <c r="BR62" s="29">
        <v>500.1</v>
      </c>
      <c r="BS62" s="13" t="str">
        <f t="shared" si="48"/>
        <v xml:space="preserve"> </v>
      </c>
      <c r="BT62" s="13" t="str">
        <f t="shared" si="49"/>
        <v xml:space="preserve"> </v>
      </c>
      <c r="BU62" s="13" t="str">
        <f t="shared" si="50"/>
        <v>N/A</v>
      </c>
      <c r="BV62" s="13" t="str">
        <f t="shared" si="51"/>
        <v>N/A</v>
      </c>
      <c r="BW62" s="13" t="str">
        <f t="shared" si="52"/>
        <v>N/A</v>
      </c>
      <c r="BX62" s="13" t="str">
        <f t="shared" si="53"/>
        <v>1200A (i.e. J)</v>
      </c>
      <c r="BY62" s="29">
        <v>500.1</v>
      </c>
      <c r="BZ62" s="13" t="str">
        <f t="shared" si="54"/>
        <v xml:space="preserve"> </v>
      </c>
      <c r="CA62" s="13" t="str">
        <f t="shared" si="55"/>
        <v xml:space="preserve"> </v>
      </c>
      <c r="CB62" s="13" t="str">
        <f t="shared" si="56"/>
        <v>N/A</v>
      </c>
      <c r="CC62" s="13" t="str">
        <f t="shared" si="57"/>
        <v>N/A</v>
      </c>
      <c r="CD62" s="13" t="str">
        <f t="shared" si="58"/>
        <v>N/A</v>
      </c>
      <c r="CE62" s="13" t="str">
        <f t="shared" si="59"/>
        <v>0.4s, Ixixt off</v>
      </c>
    </row>
    <row r="63" spans="13:83" x14ac:dyDescent="0.25">
      <c r="M63" s="25"/>
      <c r="N63" s="29">
        <v>560.1</v>
      </c>
      <c r="O63" s="13" t="str">
        <f t="shared" si="0"/>
        <v xml:space="preserve"> </v>
      </c>
      <c r="P63" s="13" t="str">
        <f t="shared" si="1"/>
        <v xml:space="preserve"> </v>
      </c>
      <c r="Q63" s="13" t="str">
        <f t="shared" si="2"/>
        <v xml:space="preserve"> </v>
      </c>
      <c r="R63" s="13" t="str">
        <f t="shared" si="3"/>
        <v xml:space="preserve"> </v>
      </c>
      <c r="S63" s="13" t="str">
        <f t="shared" si="4"/>
        <v xml:space="preserve"> </v>
      </c>
      <c r="T63" s="13" t="str">
        <f t="shared" si="5"/>
        <v xml:space="preserve"> </v>
      </c>
      <c r="U63" s="63">
        <v>560.1</v>
      </c>
      <c r="V63" s="13" t="str">
        <f t="shared" si="6"/>
        <v xml:space="preserve"> </v>
      </c>
      <c r="W63" s="13" t="str">
        <f t="shared" si="7"/>
        <v xml:space="preserve"> </v>
      </c>
      <c r="X63" s="13" t="str">
        <f t="shared" si="8"/>
        <v>Micrologic 5.0</v>
      </c>
      <c r="Y63" s="13" t="str">
        <f t="shared" si="9"/>
        <v>Micrologic 5.0</v>
      </c>
      <c r="Z63" s="13" t="str">
        <f t="shared" si="10"/>
        <v>Micrologic 5.0</v>
      </c>
      <c r="AA63" s="13" t="str">
        <f t="shared" si="11"/>
        <v>Micrologic 6.0</v>
      </c>
      <c r="AB63" s="63">
        <v>560.1</v>
      </c>
      <c r="AC63" s="13" t="str">
        <f t="shared" si="12"/>
        <v xml:space="preserve"> </v>
      </c>
      <c r="AD63" s="13" t="str">
        <f t="shared" si="13"/>
        <v xml:space="preserve"> </v>
      </c>
      <c r="AE63" s="13" t="str">
        <f t="shared" si="14"/>
        <v>800A</v>
      </c>
      <c r="AF63" s="13" t="str">
        <f t="shared" si="15"/>
        <v>1250A</v>
      </c>
      <c r="AG63" s="13" t="str">
        <f t="shared" si="16"/>
        <v>1250A</v>
      </c>
      <c r="AH63" s="13" t="str">
        <f t="shared" si="17"/>
        <v>1600A</v>
      </c>
      <c r="AI63" s="63">
        <v>560.1</v>
      </c>
      <c r="AJ63" s="13" t="str">
        <f t="shared" si="18"/>
        <v xml:space="preserve"> </v>
      </c>
      <c r="AK63" s="13" t="str">
        <f t="shared" si="19"/>
        <v xml:space="preserve"> </v>
      </c>
      <c r="AL63" s="13" t="str">
        <f t="shared" si="20"/>
        <v>640A (i.e. 0.8xIn)</v>
      </c>
      <c r="AM63" s="13" t="str">
        <f t="shared" si="21"/>
        <v>625A (i.e. 0.5xIn)</v>
      </c>
      <c r="AN63" s="13" t="str">
        <f t="shared" si="22"/>
        <v>625A (i.e. 0.5xIn)</v>
      </c>
      <c r="AO63" s="13" t="str">
        <f t="shared" si="23"/>
        <v>640A (i.e. 0.4xIn)</v>
      </c>
      <c r="AP63" s="29">
        <v>560.1</v>
      </c>
      <c r="AQ63" s="13" t="str">
        <f t="shared" si="24"/>
        <v xml:space="preserve"> </v>
      </c>
      <c r="AR63" s="13" t="str">
        <f t="shared" si="25"/>
        <v xml:space="preserve"> </v>
      </c>
      <c r="AS63" s="13" t="str">
        <f t="shared" si="26"/>
        <v>8s</v>
      </c>
      <c r="AT63" s="13" t="str">
        <f t="shared" si="27"/>
        <v>8s</v>
      </c>
      <c r="AU63" s="13" t="str">
        <f t="shared" si="28"/>
        <v>8s</v>
      </c>
      <c r="AV63" s="13" t="str">
        <f t="shared" si="29"/>
        <v>8s</v>
      </c>
      <c r="AW63" s="29">
        <v>560.1</v>
      </c>
      <c r="AX63" s="13" t="str">
        <f t="shared" si="30"/>
        <v xml:space="preserve"> </v>
      </c>
      <c r="AY63" s="13" t="str">
        <f t="shared" si="31"/>
        <v xml:space="preserve"> </v>
      </c>
      <c r="AZ63" s="13" t="str">
        <f t="shared" si="32"/>
        <v>2560A (i.e. 4xIr)</v>
      </c>
      <c r="BA63" s="13" t="str">
        <f t="shared" si="33"/>
        <v>3125A (i.e. 5xIr)</v>
      </c>
      <c r="BB63" s="13" t="str">
        <f t="shared" si="34"/>
        <v>3125A (i.e. 5xIr)</v>
      </c>
      <c r="BC63" s="13" t="str">
        <f t="shared" si="35"/>
        <v>3840A (i.e. 6xIr)</v>
      </c>
      <c r="BD63" s="29">
        <v>560.1</v>
      </c>
      <c r="BE63" s="13" t="str">
        <f t="shared" si="36"/>
        <v xml:space="preserve"> </v>
      </c>
      <c r="BF63" s="13" t="str">
        <f t="shared" si="37"/>
        <v xml:space="preserve"> </v>
      </c>
      <c r="BG63" s="13" t="str">
        <f t="shared" si="38"/>
        <v>0.1s, IxIxt on</v>
      </c>
      <c r="BH63" s="13" t="str">
        <f t="shared" si="39"/>
        <v>0.1s, IxIxt on</v>
      </c>
      <c r="BI63" s="13" t="str">
        <f t="shared" si="40"/>
        <v>0.1s, IxIxt on</v>
      </c>
      <c r="BJ63" s="13" t="str">
        <f t="shared" si="41"/>
        <v>0.1s, IxIxt on</v>
      </c>
      <c r="BK63" s="29">
        <v>560.1</v>
      </c>
      <c r="BL63" s="13" t="str">
        <f t="shared" si="42"/>
        <v xml:space="preserve"> </v>
      </c>
      <c r="BM63" s="13" t="str">
        <f t="shared" si="43"/>
        <v xml:space="preserve"> </v>
      </c>
      <c r="BN63" s="13" t="str">
        <f t="shared" si="44"/>
        <v>6400A (i.e. 8xIn)</v>
      </c>
      <c r="BO63" s="13" t="str">
        <f t="shared" si="45"/>
        <v>7500A (i.e. 6xIn)</v>
      </c>
      <c r="BP63" s="13" t="str">
        <f t="shared" si="46"/>
        <v>7500A (i.e. 6xIn)</v>
      </c>
      <c r="BQ63" s="13" t="str">
        <f t="shared" si="47"/>
        <v>9600A (i.e. 6xIn)</v>
      </c>
      <c r="BR63" s="29">
        <v>560.1</v>
      </c>
      <c r="BS63" s="13" t="str">
        <f t="shared" si="48"/>
        <v xml:space="preserve"> </v>
      </c>
      <c r="BT63" s="13" t="str">
        <f t="shared" si="49"/>
        <v xml:space="preserve"> </v>
      </c>
      <c r="BU63" s="13" t="str">
        <f t="shared" si="50"/>
        <v>N/A</v>
      </c>
      <c r="BV63" s="13" t="str">
        <f t="shared" si="51"/>
        <v>N/A</v>
      </c>
      <c r="BW63" s="13" t="str">
        <f t="shared" si="52"/>
        <v>N/A</v>
      </c>
      <c r="BX63" s="13" t="str">
        <f t="shared" si="53"/>
        <v>1200A (i.e. J)</v>
      </c>
      <c r="BY63" s="29">
        <v>560.1</v>
      </c>
      <c r="BZ63" s="13" t="str">
        <f t="shared" si="54"/>
        <v xml:space="preserve"> </v>
      </c>
      <c r="CA63" s="13" t="str">
        <f t="shared" si="55"/>
        <v xml:space="preserve"> </v>
      </c>
      <c r="CB63" s="13" t="str">
        <f t="shared" si="56"/>
        <v>N/A</v>
      </c>
      <c r="CC63" s="13" t="str">
        <f t="shared" si="57"/>
        <v>N/A</v>
      </c>
      <c r="CD63" s="13" t="str">
        <f t="shared" si="58"/>
        <v>N/A</v>
      </c>
      <c r="CE63" s="13" t="str">
        <f t="shared" si="59"/>
        <v>0.4s, Ixixt off</v>
      </c>
    </row>
    <row r="64" spans="13:83" x14ac:dyDescent="0.25">
      <c r="M64" s="25"/>
      <c r="N64" s="29">
        <v>625.1</v>
      </c>
      <c r="O64" s="13" t="str">
        <f t="shared" si="0"/>
        <v xml:space="preserve"> </v>
      </c>
      <c r="P64" s="13" t="str">
        <f t="shared" si="1"/>
        <v xml:space="preserve"> </v>
      </c>
      <c r="Q64" s="13" t="str">
        <f t="shared" si="2"/>
        <v xml:space="preserve"> </v>
      </c>
      <c r="R64" s="13" t="str">
        <f t="shared" si="3"/>
        <v xml:space="preserve"> </v>
      </c>
      <c r="S64" s="13" t="str">
        <f t="shared" si="4"/>
        <v xml:space="preserve"> </v>
      </c>
      <c r="T64" s="13" t="str">
        <f t="shared" si="5"/>
        <v xml:space="preserve"> </v>
      </c>
      <c r="U64" s="63">
        <v>625.1</v>
      </c>
      <c r="V64" s="13" t="str">
        <f t="shared" si="6"/>
        <v xml:space="preserve"> </v>
      </c>
      <c r="W64" s="13" t="str">
        <f t="shared" si="7"/>
        <v xml:space="preserve"> </v>
      </c>
      <c r="X64" s="13" t="str">
        <f t="shared" si="8"/>
        <v>Micrologic 5.0</v>
      </c>
      <c r="Y64" s="13" t="str">
        <f t="shared" si="9"/>
        <v>Micrologic 5.0</v>
      </c>
      <c r="Z64" s="13" t="str">
        <f t="shared" si="10"/>
        <v>Micrologic 5.0</v>
      </c>
      <c r="AA64" s="13" t="str">
        <f t="shared" si="11"/>
        <v>Micrologic 6.0</v>
      </c>
      <c r="AB64" s="63">
        <v>625.1</v>
      </c>
      <c r="AC64" s="13" t="str">
        <f t="shared" si="12"/>
        <v xml:space="preserve"> </v>
      </c>
      <c r="AD64" s="13" t="str">
        <f t="shared" si="13"/>
        <v xml:space="preserve"> </v>
      </c>
      <c r="AE64" s="13" t="str">
        <f t="shared" si="14"/>
        <v>800A</v>
      </c>
      <c r="AF64" s="13" t="str">
        <f t="shared" si="15"/>
        <v>1250A</v>
      </c>
      <c r="AG64" s="13" t="str">
        <f t="shared" si="16"/>
        <v>1250A</v>
      </c>
      <c r="AH64" s="13" t="str">
        <f t="shared" si="17"/>
        <v>1600A</v>
      </c>
      <c r="AI64" s="63">
        <v>625.1</v>
      </c>
      <c r="AJ64" s="13" t="str">
        <f t="shared" si="18"/>
        <v xml:space="preserve"> </v>
      </c>
      <c r="AK64" s="13" t="str">
        <f t="shared" si="19"/>
        <v xml:space="preserve"> </v>
      </c>
      <c r="AL64" s="13" t="str">
        <f t="shared" si="20"/>
        <v>640A (i.e. 0.8xIn)</v>
      </c>
      <c r="AM64" s="13" t="str">
        <f t="shared" si="21"/>
        <v>750A (i.e. 0.6xIn)</v>
      </c>
      <c r="AN64" s="13" t="str">
        <f t="shared" si="22"/>
        <v>750A (i.e. 0.6xIn)</v>
      </c>
      <c r="AO64" s="13" t="str">
        <f t="shared" si="23"/>
        <v>640A (i.e. 0.4xIn)</v>
      </c>
      <c r="AP64" s="29">
        <v>625.1</v>
      </c>
      <c r="AQ64" s="13" t="str">
        <f t="shared" si="24"/>
        <v xml:space="preserve"> </v>
      </c>
      <c r="AR64" s="13" t="str">
        <f t="shared" si="25"/>
        <v xml:space="preserve"> </v>
      </c>
      <c r="AS64" s="13" t="str">
        <f t="shared" si="26"/>
        <v>8s</v>
      </c>
      <c r="AT64" s="13" t="str">
        <f t="shared" si="27"/>
        <v>8s</v>
      </c>
      <c r="AU64" s="13" t="str">
        <f t="shared" si="28"/>
        <v>8s</v>
      </c>
      <c r="AV64" s="13" t="str">
        <f t="shared" si="29"/>
        <v>8s</v>
      </c>
      <c r="AW64" s="29">
        <v>625.1</v>
      </c>
      <c r="AX64" s="13" t="str">
        <f t="shared" si="30"/>
        <v xml:space="preserve"> </v>
      </c>
      <c r="AY64" s="13" t="str">
        <f t="shared" si="31"/>
        <v xml:space="preserve"> </v>
      </c>
      <c r="AZ64" s="13" t="str">
        <f t="shared" si="32"/>
        <v>2560A (i.e. 4xIr)</v>
      </c>
      <c r="BA64" s="13" t="str">
        <f t="shared" si="33"/>
        <v>3000A (i.e. 4xIr)</v>
      </c>
      <c r="BB64" s="13" t="str">
        <f t="shared" si="34"/>
        <v>3000A (i.e. 4xIr)</v>
      </c>
      <c r="BC64" s="13" t="str">
        <f t="shared" si="35"/>
        <v>3840A (i.e. 6xIr)</v>
      </c>
      <c r="BD64" s="29">
        <v>625.1</v>
      </c>
      <c r="BE64" s="13" t="str">
        <f t="shared" si="36"/>
        <v xml:space="preserve"> </v>
      </c>
      <c r="BF64" s="13" t="str">
        <f t="shared" si="37"/>
        <v xml:space="preserve"> </v>
      </c>
      <c r="BG64" s="13" t="str">
        <f t="shared" si="38"/>
        <v>0.1s, IxIxt on</v>
      </c>
      <c r="BH64" s="13" t="str">
        <f t="shared" si="39"/>
        <v>0.1s, IxIxt on</v>
      </c>
      <c r="BI64" s="13" t="str">
        <f t="shared" si="40"/>
        <v>0.1s, IxIxt on</v>
      </c>
      <c r="BJ64" s="13" t="str">
        <f t="shared" si="41"/>
        <v>0.1s, IxIxt on</v>
      </c>
      <c r="BK64" s="29">
        <v>625.1</v>
      </c>
      <c r="BL64" s="13" t="str">
        <f t="shared" si="42"/>
        <v xml:space="preserve"> </v>
      </c>
      <c r="BM64" s="13" t="str">
        <f t="shared" si="43"/>
        <v xml:space="preserve"> </v>
      </c>
      <c r="BN64" s="13" t="str">
        <f t="shared" si="44"/>
        <v>6400A (i.e. 8xIn)</v>
      </c>
      <c r="BO64" s="13" t="str">
        <f t="shared" si="45"/>
        <v>7500A (i.e. 6xIn)</v>
      </c>
      <c r="BP64" s="13" t="str">
        <f t="shared" si="46"/>
        <v>7500A (i.e. 6xIn)</v>
      </c>
      <c r="BQ64" s="13" t="str">
        <f t="shared" si="47"/>
        <v>9600A (i.e. 6xIn)</v>
      </c>
      <c r="BR64" s="29">
        <v>625.1</v>
      </c>
      <c r="BS64" s="13" t="str">
        <f t="shared" si="48"/>
        <v xml:space="preserve"> </v>
      </c>
      <c r="BT64" s="13" t="str">
        <f t="shared" si="49"/>
        <v xml:space="preserve"> </v>
      </c>
      <c r="BU64" s="13" t="str">
        <f t="shared" si="50"/>
        <v>N/A</v>
      </c>
      <c r="BV64" s="13" t="str">
        <f t="shared" si="51"/>
        <v>N/A</v>
      </c>
      <c r="BW64" s="13" t="str">
        <f t="shared" si="52"/>
        <v>N/A</v>
      </c>
      <c r="BX64" s="13" t="str">
        <f t="shared" si="53"/>
        <v>1200A (i.e. J)</v>
      </c>
      <c r="BY64" s="29">
        <v>625.1</v>
      </c>
      <c r="BZ64" s="13" t="str">
        <f t="shared" si="54"/>
        <v xml:space="preserve"> </v>
      </c>
      <c r="CA64" s="13" t="str">
        <f t="shared" si="55"/>
        <v xml:space="preserve"> </v>
      </c>
      <c r="CB64" s="13" t="str">
        <f t="shared" si="56"/>
        <v>N/A</v>
      </c>
      <c r="CC64" s="13" t="str">
        <f t="shared" si="57"/>
        <v>N/A</v>
      </c>
      <c r="CD64" s="13" t="str">
        <f t="shared" si="58"/>
        <v>N/A</v>
      </c>
      <c r="CE64" s="13" t="str">
        <f t="shared" si="59"/>
        <v>0.4s, Ixixt off</v>
      </c>
    </row>
    <row r="65" spans="13:83" x14ac:dyDescent="0.25">
      <c r="M65" s="25"/>
      <c r="N65" s="29">
        <v>640.1</v>
      </c>
      <c r="O65" s="13" t="str">
        <f t="shared" si="0"/>
        <v xml:space="preserve"> </v>
      </c>
      <c r="P65" s="13" t="str">
        <f t="shared" si="1"/>
        <v xml:space="preserve"> </v>
      </c>
      <c r="Q65" s="13" t="str">
        <f t="shared" si="2"/>
        <v xml:space="preserve"> </v>
      </c>
      <c r="R65" s="13" t="str">
        <f t="shared" si="3"/>
        <v xml:space="preserve"> </v>
      </c>
      <c r="S65" s="13" t="str">
        <f t="shared" si="4"/>
        <v xml:space="preserve"> </v>
      </c>
      <c r="T65" s="13" t="str">
        <f t="shared" si="5"/>
        <v xml:space="preserve"> </v>
      </c>
      <c r="U65" s="63">
        <v>640.1</v>
      </c>
      <c r="V65" s="13" t="str">
        <f t="shared" si="6"/>
        <v xml:space="preserve"> </v>
      </c>
      <c r="W65" s="13" t="str">
        <f t="shared" si="7"/>
        <v xml:space="preserve"> </v>
      </c>
      <c r="X65" s="13" t="str">
        <f t="shared" si="8"/>
        <v>Micrologic 5.0</v>
      </c>
      <c r="Y65" s="13" t="str">
        <f t="shared" si="9"/>
        <v>Micrologic 5.0</v>
      </c>
      <c r="Z65" s="13" t="str">
        <f t="shared" si="10"/>
        <v>Micrologic 5.0</v>
      </c>
      <c r="AA65" s="13" t="str">
        <f t="shared" si="11"/>
        <v>Micrologic 6.0</v>
      </c>
      <c r="AB65" s="63">
        <v>640.1</v>
      </c>
      <c r="AC65" s="13" t="str">
        <f t="shared" si="12"/>
        <v xml:space="preserve"> </v>
      </c>
      <c r="AD65" s="13" t="str">
        <f t="shared" si="13"/>
        <v xml:space="preserve"> </v>
      </c>
      <c r="AE65" s="13" t="str">
        <f t="shared" si="14"/>
        <v>800A</v>
      </c>
      <c r="AF65" s="13" t="str">
        <f t="shared" si="15"/>
        <v>1250A</v>
      </c>
      <c r="AG65" s="13" t="str">
        <f t="shared" si="16"/>
        <v>1250A</v>
      </c>
      <c r="AH65" s="13" t="str">
        <f t="shared" si="17"/>
        <v>1600A</v>
      </c>
      <c r="AI65" s="63">
        <v>640.1</v>
      </c>
      <c r="AJ65" s="13" t="str">
        <f t="shared" si="18"/>
        <v xml:space="preserve"> </v>
      </c>
      <c r="AK65" s="13" t="str">
        <f t="shared" si="19"/>
        <v xml:space="preserve"> </v>
      </c>
      <c r="AL65" s="13" t="str">
        <f t="shared" si="20"/>
        <v>720A (i.e. 0.9xIn)</v>
      </c>
      <c r="AM65" s="13" t="str">
        <f t="shared" si="21"/>
        <v>750A (i.e. 0.6xIn)</v>
      </c>
      <c r="AN65" s="13" t="str">
        <f t="shared" si="22"/>
        <v>750A (i.e. 0.6xIn)</v>
      </c>
      <c r="AO65" s="13" t="str">
        <f t="shared" si="23"/>
        <v>800A (i.e. 0.5xIn)</v>
      </c>
      <c r="AP65" s="29">
        <v>640.1</v>
      </c>
      <c r="AQ65" s="13" t="str">
        <f t="shared" si="24"/>
        <v xml:space="preserve"> </v>
      </c>
      <c r="AR65" s="13" t="str">
        <f t="shared" si="25"/>
        <v xml:space="preserve"> </v>
      </c>
      <c r="AS65" s="13" t="str">
        <f t="shared" si="26"/>
        <v>8s</v>
      </c>
      <c r="AT65" s="13" t="str">
        <f t="shared" si="27"/>
        <v>8s</v>
      </c>
      <c r="AU65" s="13" t="str">
        <f t="shared" si="28"/>
        <v>8s</v>
      </c>
      <c r="AV65" s="13" t="str">
        <f t="shared" si="29"/>
        <v>8s</v>
      </c>
      <c r="AW65" s="29">
        <v>640.1</v>
      </c>
      <c r="AX65" s="13" t="str">
        <f t="shared" si="30"/>
        <v xml:space="preserve"> </v>
      </c>
      <c r="AY65" s="13" t="str">
        <f t="shared" si="31"/>
        <v xml:space="preserve"> </v>
      </c>
      <c r="AZ65" s="13" t="str">
        <f t="shared" si="32"/>
        <v>2160A (i.e. 3xIr)</v>
      </c>
      <c r="BA65" s="13" t="str">
        <f t="shared" si="33"/>
        <v>3000A (i.e. 4xIr)</v>
      </c>
      <c r="BB65" s="13" t="str">
        <f t="shared" si="34"/>
        <v>3000A (i.e. 4xIr)</v>
      </c>
      <c r="BC65" s="13" t="str">
        <f t="shared" si="35"/>
        <v>4000A (i.e. 5xIr)</v>
      </c>
      <c r="BD65" s="29">
        <v>640.1</v>
      </c>
      <c r="BE65" s="13" t="str">
        <f t="shared" si="36"/>
        <v xml:space="preserve"> </v>
      </c>
      <c r="BF65" s="13" t="str">
        <f t="shared" si="37"/>
        <v xml:space="preserve"> </v>
      </c>
      <c r="BG65" s="13" t="str">
        <f t="shared" si="38"/>
        <v>0.1s, IxIxt on</v>
      </c>
      <c r="BH65" s="13" t="str">
        <f t="shared" si="39"/>
        <v>0.1s, IxIxt on</v>
      </c>
      <c r="BI65" s="13" t="str">
        <f t="shared" si="40"/>
        <v>0.1s, IxIxt on</v>
      </c>
      <c r="BJ65" s="13" t="str">
        <f t="shared" si="41"/>
        <v>0.1s, IxIxt on</v>
      </c>
      <c r="BK65" s="29">
        <v>640.1</v>
      </c>
      <c r="BL65" s="13" t="str">
        <f t="shared" si="42"/>
        <v xml:space="preserve"> </v>
      </c>
      <c r="BM65" s="13" t="str">
        <f t="shared" si="43"/>
        <v xml:space="preserve"> </v>
      </c>
      <c r="BN65" s="13" t="str">
        <f t="shared" si="44"/>
        <v>6400A (i.e. 6xIn)</v>
      </c>
      <c r="BO65" s="13" t="str">
        <f t="shared" si="45"/>
        <v>7500A (i.e. 6xIn)</v>
      </c>
      <c r="BP65" s="13" t="str">
        <f t="shared" si="46"/>
        <v>7500A (i.e. 6xIn)</v>
      </c>
      <c r="BQ65" s="13" t="str">
        <f t="shared" si="47"/>
        <v>9600A (i.e. 6xIn)</v>
      </c>
      <c r="BR65" s="29">
        <v>640.1</v>
      </c>
      <c r="BS65" s="13" t="str">
        <f t="shared" si="48"/>
        <v xml:space="preserve"> </v>
      </c>
      <c r="BT65" s="13" t="str">
        <f t="shared" si="49"/>
        <v xml:space="preserve"> </v>
      </c>
      <c r="BU65" s="13" t="str">
        <f t="shared" si="50"/>
        <v>N/A</v>
      </c>
      <c r="BV65" s="13" t="str">
        <f t="shared" si="51"/>
        <v>N/A</v>
      </c>
      <c r="BW65" s="13" t="str">
        <f t="shared" si="52"/>
        <v>N/A</v>
      </c>
      <c r="BX65" s="13" t="str">
        <f t="shared" si="53"/>
        <v>1200A (i.e. J)</v>
      </c>
      <c r="BY65" s="29">
        <v>640.1</v>
      </c>
      <c r="BZ65" s="13" t="str">
        <f t="shared" si="54"/>
        <v xml:space="preserve"> </v>
      </c>
      <c r="CA65" s="13" t="str">
        <f t="shared" si="55"/>
        <v xml:space="preserve"> </v>
      </c>
      <c r="CB65" s="13" t="str">
        <f t="shared" si="56"/>
        <v>N/A</v>
      </c>
      <c r="CC65" s="13" t="str">
        <f t="shared" si="57"/>
        <v>N/A</v>
      </c>
      <c r="CD65" s="13" t="str">
        <f t="shared" si="58"/>
        <v>N/A</v>
      </c>
      <c r="CE65" s="13" t="str">
        <f t="shared" si="59"/>
        <v>0.4s, Ixixt off</v>
      </c>
    </row>
    <row r="66" spans="13:83" x14ac:dyDescent="0.25">
      <c r="M66" s="25"/>
      <c r="N66" s="29">
        <v>720.1</v>
      </c>
      <c r="O66" s="13" t="str">
        <f t="shared" si="0"/>
        <v xml:space="preserve"> </v>
      </c>
      <c r="P66" s="13" t="str">
        <f t="shared" si="1"/>
        <v xml:space="preserve"> </v>
      </c>
      <c r="Q66" s="13" t="str">
        <f t="shared" si="2"/>
        <v xml:space="preserve"> </v>
      </c>
      <c r="R66" s="13" t="str">
        <f t="shared" si="3"/>
        <v xml:space="preserve"> </v>
      </c>
      <c r="S66" s="13" t="str">
        <f t="shared" si="4"/>
        <v xml:space="preserve"> </v>
      </c>
      <c r="T66" s="13" t="str">
        <f t="shared" si="5"/>
        <v xml:space="preserve"> </v>
      </c>
      <c r="U66" s="63">
        <v>720.1</v>
      </c>
      <c r="V66" s="13" t="str">
        <f t="shared" si="6"/>
        <v xml:space="preserve"> </v>
      </c>
      <c r="W66" s="13" t="str">
        <f t="shared" si="7"/>
        <v xml:space="preserve"> </v>
      </c>
      <c r="X66" s="13" t="str">
        <f t="shared" si="8"/>
        <v>Micrologic 5.0</v>
      </c>
      <c r="Y66" s="13" t="str">
        <f t="shared" si="9"/>
        <v>Micrologic 5.0</v>
      </c>
      <c r="Z66" s="13" t="str">
        <f t="shared" si="10"/>
        <v>Micrologic 5.0</v>
      </c>
      <c r="AA66" s="13" t="str">
        <f t="shared" si="11"/>
        <v>Micrologic 6.0</v>
      </c>
      <c r="AB66" s="63">
        <v>720.1</v>
      </c>
      <c r="AC66" s="13" t="str">
        <f t="shared" si="12"/>
        <v xml:space="preserve"> </v>
      </c>
      <c r="AD66" s="13" t="str">
        <f t="shared" si="13"/>
        <v xml:space="preserve"> </v>
      </c>
      <c r="AE66" s="13" t="str">
        <f t="shared" si="14"/>
        <v>800A</v>
      </c>
      <c r="AF66" s="13" t="str">
        <f t="shared" si="15"/>
        <v>1250A</v>
      </c>
      <c r="AG66" s="13" t="str">
        <f t="shared" si="16"/>
        <v>1250A</v>
      </c>
      <c r="AH66" s="13" t="str">
        <f t="shared" si="17"/>
        <v>1600A</v>
      </c>
      <c r="AI66" s="63">
        <v>720.1</v>
      </c>
      <c r="AJ66" s="13" t="str">
        <f t="shared" si="18"/>
        <v xml:space="preserve"> </v>
      </c>
      <c r="AK66" s="13" t="str">
        <f t="shared" si="19"/>
        <v xml:space="preserve"> </v>
      </c>
      <c r="AL66" s="13" t="str">
        <f t="shared" si="20"/>
        <v>760A (i.e. 0.95xIn)</v>
      </c>
      <c r="AM66" s="13" t="str">
        <f t="shared" si="21"/>
        <v>750A (i.e. 0.6xIn)</v>
      </c>
      <c r="AN66" s="13" t="str">
        <f t="shared" si="22"/>
        <v>750A (i.e. 0.6xIn)</v>
      </c>
      <c r="AO66" s="13" t="str">
        <f t="shared" si="23"/>
        <v>800A (i.e. 0.5xIn)</v>
      </c>
      <c r="AP66" s="29">
        <v>720.1</v>
      </c>
      <c r="AQ66" s="13" t="str">
        <f t="shared" si="24"/>
        <v xml:space="preserve"> </v>
      </c>
      <c r="AR66" s="13" t="str">
        <f t="shared" si="25"/>
        <v xml:space="preserve"> </v>
      </c>
      <c r="AS66" s="13" t="str">
        <f t="shared" si="26"/>
        <v>8s</v>
      </c>
      <c r="AT66" s="13" t="str">
        <f t="shared" si="27"/>
        <v>8s</v>
      </c>
      <c r="AU66" s="13" t="str">
        <f t="shared" si="28"/>
        <v>8s</v>
      </c>
      <c r="AV66" s="13" t="str">
        <f t="shared" si="29"/>
        <v>8s</v>
      </c>
      <c r="AW66" s="29">
        <v>720.1</v>
      </c>
      <c r="AX66" s="13" t="str">
        <f t="shared" si="30"/>
        <v xml:space="preserve"> </v>
      </c>
      <c r="AY66" s="13" t="str">
        <f t="shared" si="31"/>
        <v xml:space="preserve"> </v>
      </c>
      <c r="AZ66" s="13" t="str">
        <f t="shared" si="32"/>
        <v>2280A (i.e. 3xIr)</v>
      </c>
      <c r="BA66" s="13" t="str">
        <f t="shared" si="33"/>
        <v>3000A (i.e. 4xIr)</v>
      </c>
      <c r="BB66" s="13" t="str">
        <f t="shared" si="34"/>
        <v>3000A (i.e. 4xIr)</v>
      </c>
      <c r="BC66" s="13" t="str">
        <f t="shared" si="35"/>
        <v>4000A (i.e. 5xIr)</v>
      </c>
      <c r="BD66" s="29">
        <v>720.1</v>
      </c>
      <c r="BE66" s="13" t="str">
        <f t="shared" si="36"/>
        <v xml:space="preserve"> </v>
      </c>
      <c r="BF66" s="13" t="str">
        <f t="shared" si="37"/>
        <v xml:space="preserve"> </v>
      </c>
      <c r="BG66" s="13" t="str">
        <f t="shared" si="38"/>
        <v>0.1s, IxIxt on</v>
      </c>
      <c r="BH66" s="13" t="str">
        <f t="shared" si="39"/>
        <v>0.1s, IxIxt on</v>
      </c>
      <c r="BI66" s="13" t="str">
        <f t="shared" si="40"/>
        <v>0.1s, IxIxt on</v>
      </c>
      <c r="BJ66" s="13" t="str">
        <f t="shared" si="41"/>
        <v>0.1s, IxIxt on</v>
      </c>
      <c r="BK66" s="29">
        <v>720.1</v>
      </c>
      <c r="BL66" s="13" t="str">
        <f t="shared" si="42"/>
        <v xml:space="preserve"> </v>
      </c>
      <c r="BM66" s="13" t="str">
        <f t="shared" si="43"/>
        <v xml:space="preserve"> </v>
      </c>
      <c r="BN66" s="13" t="str">
        <f t="shared" si="44"/>
        <v>6400A (i.e. 6xIn)</v>
      </c>
      <c r="BO66" s="13" t="str">
        <f t="shared" si="45"/>
        <v>7500A (i.e. 6xIn)</v>
      </c>
      <c r="BP66" s="13" t="str">
        <f t="shared" si="46"/>
        <v>7500A (i.e. 6xIn)</v>
      </c>
      <c r="BQ66" s="13" t="str">
        <f t="shared" si="47"/>
        <v>9600A (i.e. 6xIn)</v>
      </c>
      <c r="BR66" s="29">
        <v>720.1</v>
      </c>
      <c r="BS66" s="13" t="str">
        <f t="shared" si="48"/>
        <v xml:space="preserve"> </v>
      </c>
      <c r="BT66" s="13" t="str">
        <f t="shared" si="49"/>
        <v xml:space="preserve"> </v>
      </c>
      <c r="BU66" s="13" t="str">
        <f t="shared" si="50"/>
        <v>N/A</v>
      </c>
      <c r="BV66" s="13" t="str">
        <f t="shared" si="51"/>
        <v>N/A</v>
      </c>
      <c r="BW66" s="13" t="str">
        <f t="shared" si="52"/>
        <v>N/A</v>
      </c>
      <c r="BX66" s="13" t="str">
        <f t="shared" si="53"/>
        <v>1200A (i.e. J)</v>
      </c>
      <c r="BY66" s="29">
        <v>720.1</v>
      </c>
      <c r="BZ66" s="13" t="str">
        <f t="shared" si="54"/>
        <v xml:space="preserve"> </v>
      </c>
      <c r="CA66" s="13" t="str">
        <f t="shared" si="55"/>
        <v xml:space="preserve"> </v>
      </c>
      <c r="CB66" s="13" t="str">
        <f t="shared" si="56"/>
        <v>N/A</v>
      </c>
      <c r="CC66" s="13" t="str">
        <f t="shared" si="57"/>
        <v>N/A</v>
      </c>
      <c r="CD66" s="13" t="str">
        <f t="shared" si="58"/>
        <v>N/A</v>
      </c>
      <c r="CE66" s="13" t="str">
        <f t="shared" si="59"/>
        <v>0.4s, Ixixt off</v>
      </c>
    </row>
    <row r="67" spans="13:83" x14ac:dyDescent="0.25">
      <c r="M67" s="25"/>
      <c r="N67" s="29">
        <v>725</v>
      </c>
      <c r="O67" s="13" t="str">
        <f t="shared" si="0"/>
        <v xml:space="preserve"> </v>
      </c>
      <c r="P67" s="13" t="str">
        <f t="shared" si="1"/>
        <v xml:space="preserve"> </v>
      </c>
      <c r="Q67" s="13" t="str">
        <f t="shared" si="2"/>
        <v xml:space="preserve"> </v>
      </c>
      <c r="R67" s="13" t="str">
        <f t="shared" si="3"/>
        <v xml:space="preserve"> </v>
      </c>
      <c r="S67" s="13" t="str">
        <f t="shared" si="4"/>
        <v xml:space="preserve"> </v>
      </c>
      <c r="T67" s="13" t="str">
        <f t="shared" si="5"/>
        <v xml:space="preserve"> </v>
      </c>
      <c r="U67" s="63">
        <v>725</v>
      </c>
      <c r="V67" s="13" t="str">
        <f t="shared" si="6"/>
        <v xml:space="preserve"> </v>
      </c>
      <c r="W67" s="13" t="str">
        <f t="shared" si="7"/>
        <v xml:space="preserve"> </v>
      </c>
      <c r="X67" s="13" t="str">
        <f t="shared" si="8"/>
        <v xml:space="preserve"> </v>
      </c>
      <c r="Y67" s="13" t="str">
        <f t="shared" si="9"/>
        <v>Micrologic 5.0</v>
      </c>
      <c r="Z67" s="13" t="str">
        <f t="shared" si="10"/>
        <v>Micrologic 5.0</v>
      </c>
      <c r="AA67" s="13" t="str">
        <f t="shared" si="11"/>
        <v>Micrologic 6.0</v>
      </c>
      <c r="AB67" s="63">
        <v>725</v>
      </c>
      <c r="AC67" s="13" t="str">
        <f t="shared" si="12"/>
        <v xml:space="preserve"> </v>
      </c>
      <c r="AD67" s="13" t="str">
        <f t="shared" si="13"/>
        <v xml:space="preserve"> </v>
      </c>
      <c r="AE67" s="13" t="str">
        <f t="shared" si="14"/>
        <v xml:space="preserve"> </v>
      </c>
      <c r="AF67" s="13" t="str">
        <f t="shared" si="15"/>
        <v>1250A</v>
      </c>
      <c r="AG67" s="13" t="str">
        <f t="shared" si="16"/>
        <v>1250A</v>
      </c>
      <c r="AH67" s="13" t="str">
        <f t="shared" si="17"/>
        <v>1600A</v>
      </c>
      <c r="AI67" s="63">
        <v>725</v>
      </c>
      <c r="AJ67" s="13" t="str">
        <f t="shared" si="18"/>
        <v xml:space="preserve"> </v>
      </c>
      <c r="AK67" s="13" t="str">
        <f t="shared" si="19"/>
        <v xml:space="preserve"> </v>
      </c>
      <c r="AL67" s="13" t="str">
        <f t="shared" si="20"/>
        <v xml:space="preserve"> </v>
      </c>
      <c r="AM67" s="13" t="str">
        <f t="shared" si="21"/>
        <v>750A (i.e. 0.6xIn)</v>
      </c>
      <c r="AN67" s="13" t="str">
        <f t="shared" si="22"/>
        <v>750A (i.e. 0.6xIn)</v>
      </c>
      <c r="AO67" s="13" t="str">
        <f t="shared" si="23"/>
        <v>800A (i.e. 0.5xIn)</v>
      </c>
      <c r="AP67" s="29">
        <v>725</v>
      </c>
      <c r="AQ67" s="13" t="str">
        <f t="shared" si="24"/>
        <v xml:space="preserve"> </v>
      </c>
      <c r="AR67" s="13" t="str">
        <f t="shared" si="25"/>
        <v xml:space="preserve"> </v>
      </c>
      <c r="AS67" s="13" t="str">
        <f t="shared" si="26"/>
        <v xml:space="preserve"> </v>
      </c>
      <c r="AT67" s="13" t="str">
        <f t="shared" si="27"/>
        <v>8s</v>
      </c>
      <c r="AU67" s="13" t="str">
        <f t="shared" si="28"/>
        <v>8s</v>
      </c>
      <c r="AV67" s="13" t="str">
        <f t="shared" si="29"/>
        <v>8s</v>
      </c>
      <c r="AW67" s="29">
        <v>725</v>
      </c>
      <c r="AX67" s="13" t="str">
        <f t="shared" si="30"/>
        <v xml:space="preserve"> </v>
      </c>
      <c r="AY67" s="13" t="str">
        <f t="shared" si="31"/>
        <v xml:space="preserve"> </v>
      </c>
      <c r="AZ67" s="13" t="str">
        <f t="shared" si="32"/>
        <v xml:space="preserve"> </v>
      </c>
      <c r="BA67" s="13" t="str">
        <f t="shared" si="33"/>
        <v>3000A (i.e. 4xIr)</v>
      </c>
      <c r="BB67" s="13" t="str">
        <f t="shared" si="34"/>
        <v>3000A (i.e. 4xIr)</v>
      </c>
      <c r="BC67" s="13" t="str">
        <f t="shared" si="35"/>
        <v>4000A (i.e. 5xIr)</v>
      </c>
      <c r="BD67" s="29">
        <v>725</v>
      </c>
      <c r="BE67" s="13" t="str">
        <f t="shared" si="36"/>
        <v xml:space="preserve"> </v>
      </c>
      <c r="BF67" s="13" t="str">
        <f t="shared" si="37"/>
        <v xml:space="preserve"> </v>
      </c>
      <c r="BG67" s="13" t="str">
        <f t="shared" si="38"/>
        <v xml:space="preserve"> </v>
      </c>
      <c r="BH67" s="13" t="str">
        <f t="shared" si="39"/>
        <v>0.1s, IxIxt on</v>
      </c>
      <c r="BI67" s="13" t="str">
        <f t="shared" si="40"/>
        <v>0.1s, IxIxt on</v>
      </c>
      <c r="BJ67" s="13" t="str">
        <f t="shared" si="41"/>
        <v>0.1s, IxIxt on</v>
      </c>
      <c r="BK67" s="29">
        <v>725</v>
      </c>
      <c r="BL67" s="13" t="str">
        <f t="shared" si="42"/>
        <v xml:space="preserve"> </v>
      </c>
      <c r="BM67" s="13" t="str">
        <f t="shared" si="43"/>
        <v xml:space="preserve"> </v>
      </c>
      <c r="BN67" s="13" t="str">
        <f t="shared" si="44"/>
        <v xml:space="preserve"> </v>
      </c>
      <c r="BO67" s="13" t="str">
        <f t="shared" si="45"/>
        <v>7500A (i.e. 6xIn)</v>
      </c>
      <c r="BP67" s="13" t="str">
        <f t="shared" si="46"/>
        <v>7500A (i.e. 6xIn)</v>
      </c>
      <c r="BQ67" s="13" t="str">
        <f t="shared" si="47"/>
        <v>9600A (i.e. 6xIn)</v>
      </c>
      <c r="BR67" s="29">
        <v>725</v>
      </c>
      <c r="BS67" s="13" t="str">
        <f t="shared" si="48"/>
        <v xml:space="preserve"> </v>
      </c>
      <c r="BT67" s="13" t="str">
        <f t="shared" si="49"/>
        <v xml:space="preserve"> </v>
      </c>
      <c r="BU67" s="13" t="str">
        <f t="shared" si="50"/>
        <v xml:space="preserve"> </v>
      </c>
      <c r="BV67" s="13" t="str">
        <f t="shared" si="51"/>
        <v>N/A</v>
      </c>
      <c r="BW67" s="13" t="str">
        <f t="shared" si="52"/>
        <v>N/A</v>
      </c>
      <c r="BX67" s="13" t="str">
        <f t="shared" si="53"/>
        <v>1200A (i.e. J)</v>
      </c>
      <c r="BY67" s="29">
        <v>725</v>
      </c>
      <c r="BZ67" s="13" t="str">
        <f t="shared" si="54"/>
        <v xml:space="preserve"> </v>
      </c>
      <c r="CA67" s="13" t="str">
        <f t="shared" si="55"/>
        <v xml:space="preserve"> </v>
      </c>
      <c r="CB67" s="13" t="str">
        <f t="shared" si="56"/>
        <v xml:space="preserve"> </v>
      </c>
      <c r="CC67" s="13" t="str">
        <f t="shared" si="57"/>
        <v>N/A</v>
      </c>
      <c r="CD67" s="13" t="str">
        <f t="shared" si="58"/>
        <v>N/A</v>
      </c>
      <c r="CE67" s="13" t="str">
        <f t="shared" si="59"/>
        <v>0.4s, Ixixt off</v>
      </c>
    </row>
    <row r="68" spans="13:83" x14ac:dyDescent="0.25">
      <c r="M68" s="25"/>
      <c r="N68" s="29">
        <v>750.1</v>
      </c>
      <c r="O68" s="13" t="str">
        <f t="shared" si="0"/>
        <v xml:space="preserve"> </v>
      </c>
      <c r="P68" s="13" t="str">
        <f t="shared" si="1"/>
        <v xml:space="preserve"> </v>
      </c>
      <c r="Q68" s="13" t="str">
        <f t="shared" si="2"/>
        <v xml:space="preserve"> </v>
      </c>
      <c r="R68" s="13" t="str">
        <f t="shared" si="3"/>
        <v xml:space="preserve"> </v>
      </c>
      <c r="S68" s="13" t="str">
        <f t="shared" si="4"/>
        <v xml:space="preserve"> </v>
      </c>
      <c r="T68" s="13" t="str">
        <f t="shared" si="5"/>
        <v xml:space="preserve"> </v>
      </c>
      <c r="U68" s="63">
        <v>750.1</v>
      </c>
      <c r="V68" s="13" t="str">
        <f t="shared" si="6"/>
        <v xml:space="preserve"> </v>
      </c>
      <c r="W68" s="13" t="str">
        <f t="shared" si="7"/>
        <v xml:space="preserve"> </v>
      </c>
      <c r="X68" s="13" t="str">
        <f t="shared" si="8"/>
        <v xml:space="preserve"> </v>
      </c>
      <c r="Y68" s="13" t="str">
        <f t="shared" si="9"/>
        <v>Micrologic 5.0</v>
      </c>
      <c r="Z68" s="13" t="str">
        <f t="shared" si="10"/>
        <v>Micrologic 5.0</v>
      </c>
      <c r="AA68" s="13" t="str">
        <f t="shared" si="11"/>
        <v>Micrologic 6.0</v>
      </c>
      <c r="AB68" s="63">
        <v>750.1</v>
      </c>
      <c r="AC68" s="13" t="str">
        <f t="shared" si="12"/>
        <v xml:space="preserve"> </v>
      </c>
      <c r="AD68" s="13" t="str">
        <f t="shared" si="13"/>
        <v xml:space="preserve"> </v>
      </c>
      <c r="AE68" s="13" t="str">
        <f t="shared" si="14"/>
        <v xml:space="preserve"> </v>
      </c>
      <c r="AF68" s="13" t="str">
        <f t="shared" si="15"/>
        <v>1250A</v>
      </c>
      <c r="AG68" s="13" t="str">
        <f t="shared" si="16"/>
        <v>1250A</v>
      </c>
      <c r="AH68" s="13" t="str">
        <f t="shared" si="17"/>
        <v>1600A</v>
      </c>
      <c r="AI68" s="63">
        <v>750.1</v>
      </c>
      <c r="AJ68" s="13" t="str">
        <f t="shared" si="18"/>
        <v xml:space="preserve"> </v>
      </c>
      <c r="AK68" s="13" t="str">
        <f t="shared" si="19"/>
        <v xml:space="preserve"> </v>
      </c>
      <c r="AL68" s="13" t="str">
        <f t="shared" si="20"/>
        <v xml:space="preserve"> </v>
      </c>
      <c r="AM68" s="13" t="str">
        <f t="shared" si="21"/>
        <v>875A (i.e. 0.7xIn)</v>
      </c>
      <c r="AN68" s="13" t="str">
        <f t="shared" si="22"/>
        <v>875A (i.e. 0.7xIn)</v>
      </c>
      <c r="AO68" s="13" t="str">
        <f t="shared" si="23"/>
        <v>800A (i.e. 0.5xIn)</v>
      </c>
      <c r="AP68" s="29">
        <v>750.1</v>
      </c>
      <c r="AQ68" s="13" t="str">
        <f t="shared" si="24"/>
        <v xml:space="preserve"> </v>
      </c>
      <c r="AR68" s="13" t="str">
        <f t="shared" si="25"/>
        <v xml:space="preserve"> </v>
      </c>
      <c r="AS68" s="13" t="str">
        <f t="shared" si="26"/>
        <v xml:space="preserve"> </v>
      </c>
      <c r="AT68" s="13" t="str">
        <f t="shared" si="27"/>
        <v>8s</v>
      </c>
      <c r="AU68" s="13" t="str">
        <f t="shared" si="28"/>
        <v>8s</v>
      </c>
      <c r="AV68" s="13" t="str">
        <f t="shared" si="29"/>
        <v>8s</v>
      </c>
      <c r="AW68" s="29">
        <v>750.1</v>
      </c>
      <c r="AX68" s="13" t="str">
        <f t="shared" si="30"/>
        <v xml:space="preserve"> </v>
      </c>
      <c r="AY68" s="13" t="str">
        <f t="shared" si="31"/>
        <v xml:space="preserve"> </v>
      </c>
      <c r="AZ68" s="13" t="str">
        <f t="shared" si="32"/>
        <v xml:space="preserve"> </v>
      </c>
      <c r="BA68" s="13" t="str">
        <f t="shared" si="33"/>
        <v>3500A (i.e. 4xIr)</v>
      </c>
      <c r="BB68" s="13" t="str">
        <f t="shared" si="34"/>
        <v>3500A (i.e. 4xIr)</v>
      </c>
      <c r="BC68" s="13" t="str">
        <f t="shared" si="35"/>
        <v>4000A (i.e. 5xIr)</v>
      </c>
      <c r="BD68" s="29">
        <v>750.1</v>
      </c>
      <c r="BE68" s="13" t="str">
        <f t="shared" si="36"/>
        <v xml:space="preserve"> </v>
      </c>
      <c r="BF68" s="13" t="str">
        <f t="shared" si="37"/>
        <v xml:space="preserve"> </v>
      </c>
      <c r="BG68" s="13" t="str">
        <f t="shared" si="38"/>
        <v xml:space="preserve"> </v>
      </c>
      <c r="BH68" s="13" t="str">
        <f t="shared" si="39"/>
        <v>0.1s, IxIxt on</v>
      </c>
      <c r="BI68" s="13" t="str">
        <f t="shared" si="40"/>
        <v>0.1s, IxIxt on</v>
      </c>
      <c r="BJ68" s="13" t="str">
        <f t="shared" si="41"/>
        <v>0.1s, IxIxt on</v>
      </c>
      <c r="BK68" s="29">
        <v>750.1</v>
      </c>
      <c r="BL68" s="13" t="str">
        <f t="shared" si="42"/>
        <v xml:space="preserve"> </v>
      </c>
      <c r="BM68" s="13" t="str">
        <f t="shared" si="43"/>
        <v xml:space="preserve"> </v>
      </c>
      <c r="BN68" s="13" t="str">
        <f t="shared" si="44"/>
        <v xml:space="preserve"> </v>
      </c>
      <c r="BO68" s="13" t="str">
        <f t="shared" si="45"/>
        <v>7500A (i.e. 6xIn)</v>
      </c>
      <c r="BP68" s="13" t="str">
        <f t="shared" si="46"/>
        <v>7500A (i.e. 6xIn)</v>
      </c>
      <c r="BQ68" s="13" t="str">
        <f t="shared" si="47"/>
        <v>9600A (i.e. 6xIn)</v>
      </c>
      <c r="BR68" s="29">
        <v>750.1</v>
      </c>
      <c r="BS68" s="13" t="str">
        <f t="shared" si="48"/>
        <v xml:space="preserve"> </v>
      </c>
      <c r="BT68" s="13" t="str">
        <f t="shared" si="49"/>
        <v xml:space="preserve"> </v>
      </c>
      <c r="BU68" s="13" t="str">
        <f t="shared" si="50"/>
        <v xml:space="preserve"> </v>
      </c>
      <c r="BV68" s="13" t="str">
        <f t="shared" si="51"/>
        <v>N/A</v>
      </c>
      <c r="BW68" s="13" t="str">
        <f t="shared" si="52"/>
        <v>N/A</v>
      </c>
      <c r="BX68" s="13" t="str">
        <f t="shared" si="53"/>
        <v>1200A (i.e. J)</v>
      </c>
      <c r="BY68" s="29">
        <v>750.1</v>
      </c>
      <c r="BZ68" s="13" t="str">
        <f t="shared" si="54"/>
        <v xml:space="preserve"> </v>
      </c>
      <c r="CA68" s="13" t="str">
        <f t="shared" si="55"/>
        <v xml:space="preserve"> </v>
      </c>
      <c r="CB68" s="13" t="str">
        <f t="shared" si="56"/>
        <v xml:space="preserve"> </v>
      </c>
      <c r="CC68" s="13" t="str">
        <f t="shared" si="57"/>
        <v>N/A</v>
      </c>
      <c r="CD68" s="13" t="str">
        <f t="shared" si="58"/>
        <v>N/A</v>
      </c>
      <c r="CE68" s="13" t="str">
        <f t="shared" si="59"/>
        <v>0.4s, Ixixt off</v>
      </c>
    </row>
    <row r="69" spans="13:83" x14ac:dyDescent="0.25">
      <c r="M69" s="25"/>
      <c r="N69" s="29">
        <v>800.1</v>
      </c>
      <c r="O69" s="13" t="str">
        <f t="shared" si="0"/>
        <v xml:space="preserve"> </v>
      </c>
      <c r="P69" s="13" t="str">
        <f t="shared" si="1"/>
        <v xml:space="preserve"> </v>
      </c>
      <c r="Q69" s="13" t="str">
        <f t="shared" si="2"/>
        <v xml:space="preserve"> </v>
      </c>
      <c r="R69" s="13" t="str">
        <f t="shared" si="3"/>
        <v xml:space="preserve"> </v>
      </c>
      <c r="S69" s="13" t="str">
        <f t="shared" si="4"/>
        <v xml:space="preserve"> </v>
      </c>
      <c r="T69" s="13" t="str">
        <f t="shared" si="5"/>
        <v xml:space="preserve"> </v>
      </c>
      <c r="U69" s="63">
        <v>800.1</v>
      </c>
      <c r="V69" s="13" t="str">
        <f t="shared" si="6"/>
        <v xml:space="preserve"> </v>
      </c>
      <c r="W69" s="13" t="str">
        <f t="shared" si="7"/>
        <v xml:space="preserve"> </v>
      </c>
      <c r="X69" s="13" t="str">
        <f t="shared" si="8"/>
        <v xml:space="preserve"> </v>
      </c>
      <c r="Y69" s="13" t="str">
        <f t="shared" si="9"/>
        <v>Micrologic 5.0</v>
      </c>
      <c r="Z69" s="13" t="str">
        <f t="shared" si="10"/>
        <v>Micrologic 5.0</v>
      </c>
      <c r="AA69" s="13" t="str">
        <f t="shared" si="11"/>
        <v>Micrologic 6.0</v>
      </c>
      <c r="AB69" s="63">
        <v>800.1</v>
      </c>
      <c r="AC69" s="13" t="str">
        <f t="shared" si="12"/>
        <v xml:space="preserve"> </v>
      </c>
      <c r="AD69" s="13" t="str">
        <f t="shared" si="13"/>
        <v xml:space="preserve"> </v>
      </c>
      <c r="AE69" s="13" t="str">
        <f t="shared" si="14"/>
        <v xml:space="preserve"> </v>
      </c>
      <c r="AF69" s="13" t="str">
        <f t="shared" si="15"/>
        <v>1250A</v>
      </c>
      <c r="AG69" s="13" t="str">
        <f t="shared" si="16"/>
        <v>1250A</v>
      </c>
      <c r="AH69" s="13" t="str">
        <f t="shared" si="17"/>
        <v>1600A</v>
      </c>
      <c r="AI69" s="63">
        <v>800.1</v>
      </c>
      <c r="AJ69" s="13" t="str">
        <f t="shared" si="18"/>
        <v xml:space="preserve"> </v>
      </c>
      <c r="AK69" s="13" t="str">
        <f t="shared" si="19"/>
        <v xml:space="preserve"> </v>
      </c>
      <c r="AL69" s="13" t="str">
        <f t="shared" si="20"/>
        <v xml:space="preserve"> </v>
      </c>
      <c r="AM69" s="13" t="str">
        <f t="shared" si="21"/>
        <v>875A (i.e. 0.7xIn)</v>
      </c>
      <c r="AN69" s="13" t="str">
        <f t="shared" si="22"/>
        <v>875A (i.e. 0.7xIn)</v>
      </c>
      <c r="AO69" s="13" t="str">
        <f t="shared" si="23"/>
        <v>960A (i.e. 0.6xIn)</v>
      </c>
      <c r="AP69" s="29">
        <v>800.1</v>
      </c>
      <c r="AQ69" s="13" t="str">
        <f t="shared" si="24"/>
        <v xml:space="preserve"> </v>
      </c>
      <c r="AR69" s="13" t="str">
        <f t="shared" si="25"/>
        <v xml:space="preserve"> </v>
      </c>
      <c r="AS69" s="13" t="str">
        <f t="shared" si="26"/>
        <v xml:space="preserve"> </v>
      </c>
      <c r="AT69" s="13" t="str">
        <f t="shared" si="27"/>
        <v>8s</v>
      </c>
      <c r="AU69" s="13" t="str">
        <f t="shared" si="28"/>
        <v>8s</v>
      </c>
      <c r="AV69" s="13" t="str">
        <f t="shared" si="29"/>
        <v>8s</v>
      </c>
      <c r="AW69" s="29">
        <v>800.1</v>
      </c>
      <c r="AX69" s="13" t="str">
        <f t="shared" si="30"/>
        <v xml:space="preserve"> </v>
      </c>
      <c r="AY69" s="13" t="str">
        <f t="shared" si="31"/>
        <v xml:space="preserve"> </v>
      </c>
      <c r="AZ69" s="13" t="str">
        <f t="shared" si="32"/>
        <v xml:space="preserve"> </v>
      </c>
      <c r="BA69" s="13" t="str">
        <f t="shared" si="33"/>
        <v>3500A (i.e. 4xIr)</v>
      </c>
      <c r="BB69" s="13" t="str">
        <f t="shared" si="34"/>
        <v>3500A (i.e. 4xIr)</v>
      </c>
      <c r="BC69" s="13" t="str">
        <f t="shared" si="35"/>
        <v>3840A (i.e. 4xIr)</v>
      </c>
      <c r="BD69" s="29">
        <v>800.1</v>
      </c>
      <c r="BE69" s="13" t="str">
        <f t="shared" si="36"/>
        <v xml:space="preserve"> </v>
      </c>
      <c r="BF69" s="13" t="str">
        <f t="shared" si="37"/>
        <v xml:space="preserve"> </v>
      </c>
      <c r="BG69" s="13" t="str">
        <f t="shared" si="38"/>
        <v xml:space="preserve"> </v>
      </c>
      <c r="BH69" s="13" t="str">
        <f t="shared" si="39"/>
        <v>0.1s, IxIxt on</v>
      </c>
      <c r="BI69" s="13" t="str">
        <f t="shared" si="40"/>
        <v>0.1s, IxIxt on</v>
      </c>
      <c r="BJ69" s="13" t="str">
        <f t="shared" si="41"/>
        <v>0.1s, IxIxt on</v>
      </c>
      <c r="BK69" s="29">
        <v>800.1</v>
      </c>
      <c r="BL69" s="13" t="str">
        <f t="shared" si="42"/>
        <v xml:space="preserve"> </v>
      </c>
      <c r="BM69" s="13" t="str">
        <f t="shared" si="43"/>
        <v xml:space="preserve"> </v>
      </c>
      <c r="BN69" s="13" t="str">
        <f t="shared" si="44"/>
        <v xml:space="preserve"> </v>
      </c>
      <c r="BO69" s="13" t="str">
        <f t="shared" si="45"/>
        <v>7500A (i.e. 6xIn)</v>
      </c>
      <c r="BP69" s="13" t="str">
        <f t="shared" si="46"/>
        <v>7500A (i.e. 6xIn)</v>
      </c>
      <c r="BQ69" s="13" t="str">
        <f t="shared" si="47"/>
        <v>9600A (i.e. 6xIn)</v>
      </c>
      <c r="BR69" s="29">
        <v>800.1</v>
      </c>
      <c r="BS69" s="13" t="str">
        <f t="shared" si="48"/>
        <v xml:space="preserve"> </v>
      </c>
      <c r="BT69" s="13" t="str">
        <f t="shared" si="49"/>
        <v xml:space="preserve"> </v>
      </c>
      <c r="BU69" s="13" t="str">
        <f t="shared" si="50"/>
        <v xml:space="preserve"> </v>
      </c>
      <c r="BV69" s="13" t="str">
        <f t="shared" si="51"/>
        <v>N/A</v>
      </c>
      <c r="BW69" s="13" t="str">
        <f t="shared" si="52"/>
        <v>N/A</v>
      </c>
      <c r="BX69" s="13" t="str">
        <f t="shared" si="53"/>
        <v>1200A (i.e. J)</v>
      </c>
      <c r="BY69" s="29">
        <v>800.1</v>
      </c>
      <c r="BZ69" s="13" t="str">
        <f t="shared" si="54"/>
        <v xml:space="preserve"> </v>
      </c>
      <c r="CA69" s="13" t="str">
        <f t="shared" si="55"/>
        <v xml:space="preserve"> </v>
      </c>
      <c r="CB69" s="13" t="str">
        <f t="shared" si="56"/>
        <v xml:space="preserve"> </v>
      </c>
      <c r="CC69" s="13" t="str">
        <f t="shared" si="57"/>
        <v>N/A</v>
      </c>
      <c r="CD69" s="13" t="str">
        <f t="shared" si="58"/>
        <v>N/A</v>
      </c>
      <c r="CE69" s="13" t="str">
        <f t="shared" si="59"/>
        <v>0.4s, Ixixt off</v>
      </c>
    </row>
    <row r="70" spans="13:83" x14ac:dyDescent="0.25">
      <c r="M70" s="25"/>
      <c r="N70" s="29">
        <v>875.1</v>
      </c>
      <c r="O70" s="13" t="str">
        <f t="shared" si="0"/>
        <v xml:space="preserve"> </v>
      </c>
      <c r="P70" s="13" t="str">
        <f t="shared" si="1"/>
        <v xml:space="preserve"> </v>
      </c>
      <c r="Q70" s="13" t="str">
        <f t="shared" si="2"/>
        <v xml:space="preserve"> </v>
      </c>
      <c r="R70" s="13" t="str">
        <f t="shared" si="3"/>
        <v xml:space="preserve"> </v>
      </c>
      <c r="S70" s="13" t="str">
        <f t="shared" si="4"/>
        <v xml:space="preserve"> </v>
      </c>
      <c r="T70" s="13" t="str">
        <f t="shared" si="5"/>
        <v xml:space="preserve"> </v>
      </c>
      <c r="U70" s="63">
        <v>875.1</v>
      </c>
      <c r="V70" s="13" t="str">
        <f t="shared" si="6"/>
        <v xml:space="preserve"> </v>
      </c>
      <c r="W70" s="13" t="str">
        <f t="shared" si="7"/>
        <v xml:space="preserve"> </v>
      </c>
      <c r="X70" s="13" t="str">
        <f t="shared" si="8"/>
        <v xml:space="preserve"> </v>
      </c>
      <c r="Y70" s="13" t="str">
        <f t="shared" si="9"/>
        <v>Micrologic 5.0</v>
      </c>
      <c r="Z70" s="13" t="str">
        <f t="shared" si="10"/>
        <v>Micrologic 5.0</v>
      </c>
      <c r="AA70" s="13" t="str">
        <f t="shared" si="11"/>
        <v>Micrologic 6.0</v>
      </c>
      <c r="AB70" s="63">
        <v>875.1</v>
      </c>
      <c r="AC70" s="13" t="str">
        <f t="shared" si="12"/>
        <v xml:space="preserve"> </v>
      </c>
      <c r="AD70" s="13" t="str">
        <f t="shared" si="13"/>
        <v xml:space="preserve"> </v>
      </c>
      <c r="AE70" s="13" t="str">
        <f t="shared" si="14"/>
        <v xml:space="preserve"> </v>
      </c>
      <c r="AF70" s="13" t="str">
        <f t="shared" si="15"/>
        <v>1250A</v>
      </c>
      <c r="AG70" s="13" t="str">
        <f t="shared" si="16"/>
        <v>1250A</v>
      </c>
      <c r="AH70" s="13" t="str">
        <f t="shared" si="17"/>
        <v>1600A</v>
      </c>
      <c r="AI70" s="63">
        <v>875.1</v>
      </c>
      <c r="AJ70" s="13" t="str">
        <f t="shared" si="18"/>
        <v xml:space="preserve"> </v>
      </c>
      <c r="AK70" s="13" t="str">
        <f t="shared" si="19"/>
        <v xml:space="preserve"> </v>
      </c>
      <c r="AL70" s="13" t="str">
        <f t="shared" si="20"/>
        <v xml:space="preserve"> </v>
      </c>
      <c r="AM70" s="13" t="str">
        <f t="shared" si="21"/>
        <v>1000A (i.e. 0.8xIn)</v>
      </c>
      <c r="AN70" s="13" t="str">
        <f t="shared" si="22"/>
        <v>1000A (i.e. 0.8xIn)</v>
      </c>
      <c r="AO70" s="13" t="str">
        <f t="shared" si="23"/>
        <v>960A (i.e. 0.6xIn)</v>
      </c>
      <c r="AP70" s="29">
        <v>875.1</v>
      </c>
      <c r="AQ70" s="13" t="str">
        <f t="shared" si="24"/>
        <v xml:space="preserve"> </v>
      </c>
      <c r="AR70" s="13" t="str">
        <f t="shared" si="25"/>
        <v xml:space="preserve"> </v>
      </c>
      <c r="AS70" s="13" t="str">
        <f t="shared" si="26"/>
        <v xml:space="preserve"> </v>
      </c>
      <c r="AT70" s="13" t="str">
        <f t="shared" si="27"/>
        <v>8s</v>
      </c>
      <c r="AU70" s="13" t="str">
        <f t="shared" si="28"/>
        <v>8s</v>
      </c>
      <c r="AV70" s="13" t="str">
        <f t="shared" si="29"/>
        <v>8s</v>
      </c>
      <c r="AW70" s="29">
        <v>875.1</v>
      </c>
      <c r="AX70" s="13" t="str">
        <f t="shared" si="30"/>
        <v xml:space="preserve"> </v>
      </c>
      <c r="AY70" s="13" t="str">
        <f t="shared" si="31"/>
        <v xml:space="preserve"> </v>
      </c>
      <c r="AZ70" s="13" t="str">
        <f t="shared" si="32"/>
        <v xml:space="preserve"> </v>
      </c>
      <c r="BA70" s="13" t="str">
        <f t="shared" si="33"/>
        <v>3000A (i.e. 3xIr)</v>
      </c>
      <c r="BB70" s="13" t="str">
        <f t="shared" si="34"/>
        <v>3000A (i.e. 3xIr)</v>
      </c>
      <c r="BC70" s="13" t="str">
        <f t="shared" si="35"/>
        <v>3840A (i.e. 4xIr)</v>
      </c>
      <c r="BD70" s="29">
        <v>875.1</v>
      </c>
      <c r="BE70" s="13" t="str">
        <f t="shared" si="36"/>
        <v xml:space="preserve"> </v>
      </c>
      <c r="BF70" s="13" t="str">
        <f t="shared" si="37"/>
        <v xml:space="preserve"> </v>
      </c>
      <c r="BG70" s="13" t="str">
        <f t="shared" si="38"/>
        <v xml:space="preserve"> </v>
      </c>
      <c r="BH70" s="13" t="str">
        <f t="shared" si="39"/>
        <v>0.1s, IxIxt on</v>
      </c>
      <c r="BI70" s="13" t="str">
        <f t="shared" si="40"/>
        <v>0.1s, IxIxt on</v>
      </c>
      <c r="BJ70" s="13" t="str">
        <f t="shared" si="41"/>
        <v>0.1s, IxIxt on</v>
      </c>
      <c r="BK70" s="29">
        <v>875.1</v>
      </c>
      <c r="BL70" s="13" t="str">
        <f t="shared" si="42"/>
        <v xml:space="preserve"> </v>
      </c>
      <c r="BM70" s="13" t="str">
        <f t="shared" si="43"/>
        <v xml:space="preserve"> </v>
      </c>
      <c r="BN70" s="13" t="str">
        <f t="shared" si="44"/>
        <v xml:space="preserve"> </v>
      </c>
      <c r="BO70" s="13" t="str">
        <f t="shared" si="45"/>
        <v>7500A (i.e. 6xIn)</v>
      </c>
      <c r="BP70" s="13" t="str">
        <f t="shared" si="46"/>
        <v>7500A (i.e. 6xIn)</v>
      </c>
      <c r="BQ70" s="13" t="str">
        <f t="shared" si="47"/>
        <v>9600A (i.e. 6xIn)</v>
      </c>
      <c r="BR70" s="29">
        <v>875.1</v>
      </c>
      <c r="BS70" s="13" t="str">
        <f t="shared" si="48"/>
        <v xml:space="preserve"> </v>
      </c>
      <c r="BT70" s="13" t="str">
        <f t="shared" si="49"/>
        <v xml:space="preserve"> </v>
      </c>
      <c r="BU70" s="13" t="str">
        <f t="shared" si="50"/>
        <v xml:space="preserve"> </v>
      </c>
      <c r="BV70" s="13" t="str">
        <f t="shared" si="51"/>
        <v>N/A</v>
      </c>
      <c r="BW70" s="13" t="str">
        <f t="shared" si="52"/>
        <v>N/A</v>
      </c>
      <c r="BX70" s="13" t="str">
        <f t="shared" si="53"/>
        <v>1200A (i.e. J)</v>
      </c>
      <c r="BY70" s="29">
        <v>875.1</v>
      </c>
      <c r="BZ70" s="13" t="str">
        <f t="shared" si="54"/>
        <v xml:space="preserve"> </v>
      </c>
      <c r="CA70" s="13" t="str">
        <f t="shared" si="55"/>
        <v xml:space="preserve"> </v>
      </c>
      <c r="CB70" s="13" t="str">
        <f t="shared" si="56"/>
        <v xml:space="preserve"> </v>
      </c>
      <c r="CC70" s="13" t="str">
        <f t="shared" si="57"/>
        <v>N/A</v>
      </c>
      <c r="CD70" s="13" t="str">
        <f t="shared" si="58"/>
        <v>N/A</v>
      </c>
      <c r="CE70" s="13" t="str">
        <f t="shared" si="59"/>
        <v>0.4s, Ixixt off</v>
      </c>
    </row>
    <row r="71" spans="13:83" x14ac:dyDescent="0.25">
      <c r="M71" s="25"/>
      <c r="N71" s="29">
        <v>960.1</v>
      </c>
      <c r="O71" s="13" t="str">
        <f t="shared" si="0"/>
        <v xml:space="preserve"> </v>
      </c>
      <c r="P71" s="13" t="str">
        <f t="shared" si="1"/>
        <v xml:space="preserve"> </v>
      </c>
      <c r="Q71" s="13" t="str">
        <f t="shared" si="2"/>
        <v xml:space="preserve"> </v>
      </c>
      <c r="R71" s="13" t="str">
        <f t="shared" si="3"/>
        <v xml:space="preserve"> </v>
      </c>
      <c r="S71" s="13" t="str">
        <f t="shared" si="4"/>
        <v xml:space="preserve"> </v>
      </c>
      <c r="T71" s="13" t="str">
        <f t="shared" si="5"/>
        <v xml:space="preserve"> </v>
      </c>
      <c r="U71" s="63">
        <v>960.1</v>
      </c>
      <c r="V71" s="13" t="str">
        <f t="shared" si="6"/>
        <v xml:space="preserve"> </v>
      </c>
      <c r="W71" s="13" t="str">
        <f t="shared" si="7"/>
        <v xml:space="preserve"> </v>
      </c>
      <c r="X71" s="13" t="str">
        <f t="shared" si="8"/>
        <v xml:space="preserve"> </v>
      </c>
      <c r="Y71" s="13" t="str">
        <f t="shared" si="9"/>
        <v>Micrologic 5.0</v>
      </c>
      <c r="Z71" s="13" t="str">
        <f t="shared" si="10"/>
        <v>Micrologic 5.0</v>
      </c>
      <c r="AA71" s="13" t="str">
        <f t="shared" si="11"/>
        <v>Micrologic 6.0</v>
      </c>
      <c r="AB71" s="63">
        <v>960.1</v>
      </c>
      <c r="AC71" s="13" t="str">
        <f t="shared" si="12"/>
        <v xml:space="preserve"> </v>
      </c>
      <c r="AD71" s="13" t="str">
        <f t="shared" si="13"/>
        <v xml:space="preserve"> </v>
      </c>
      <c r="AE71" s="13" t="str">
        <f t="shared" si="14"/>
        <v xml:space="preserve"> </v>
      </c>
      <c r="AF71" s="13" t="str">
        <f t="shared" si="15"/>
        <v>1250A</v>
      </c>
      <c r="AG71" s="13" t="str">
        <f t="shared" si="16"/>
        <v>1250A</v>
      </c>
      <c r="AH71" s="13" t="str">
        <f t="shared" si="17"/>
        <v>1600A</v>
      </c>
      <c r="AI71" s="63">
        <v>960.1</v>
      </c>
      <c r="AJ71" s="13" t="str">
        <f t="shared" si="18"/>
        <v xml:space="preserve"> </v>
      </c>
      <c r="AK71" s="13" t="str">
        <f t="shared" si="19"/>
        <v xml:space="preserve"> </v>
      </c>
      <c r="AL71" s="13" t="str">
        <f t="shared" si="20"/>
        <v xml:space="preserve"> </v>
      </c>
      <c r="AM71" s="13" t="str">
        <f t="shared" si="21"/>
        <v>1000A (i.e. 0.8xIn)</v>
      </c>
      <c r="AN71" s="13" t="str">
        <f t="shared" si="22"/>
        <v>1000A (i.e. 0.8xIn)</v>
      </c>
      <c r="AO71" s="13" t="str">
        <f t="shared" si="23"/>
        <v>1120A (i.e. 0.7xIn)</v>
      </c>
      <c r="AP71" s="29">
        <v>960.1</v>
      </c>
      <c r="AQ71" s="13" t="str">
        <f t="shared" si="24"/>
        <v xml:space="preserve"> </v>
      </c>
      <c r="AR71" s="13" t="str">
        <f t="shared" si="25"/>
        <v xml:space="preserve"> </v>
      </c>
      <c r="AS71" s="13" t="str">
        <f t="shared" si="26"/>
        <v xml:space="preserve"> </v>
      </c>
      <c r="AT71" s="13" t="str">
        <f t="shared" si="27"/>
        <v>8s</v>
      </c>
      <c r="AU71" s="13" t="str">
        <f t="shared" si="28"/>
        <v>8s</v>
      </c>
      <c r="AV71" s="13" t="str">
        <f t="shared" si="29"/>
        <v>8s</v>
      </c>
      <c r="AW71" s="29">
        <v>960.1</v>
      </c>
      <c r="AX71" s="13" t="str">
        <f t="shared" si="30"/>
        <v xml:space="preserve"> </v>
      </c>
      <c r="AY71" s="13" t="str">
        <f t="shared" si="31"/>
        <v xml:space="preserve"> </v>
      </c>
      <c r="AZ71" s="13" t="str">
        <f t="shared" si="32"/>
        <v xml:space="preserve"> </v>
      </c>
      <c r="BA71" s="13" t="str">
        <f t="shared" si="33"/>
        <v>3000A (i.e. 3xIr)</v>
      </c>
      <c r="BB71" s="13" t="str">
        <f t="shared" si="34"/>
        <v>3000A (i.e. 3xIr)</v>
      </c>
      <c r="BC71" s="13" t="str">
        <f t="shared" si="35"/>
        <v>3360A (i.e. 3xIr)</v>
      </c>
      <c r="BD71" s="29">
        <v>960.1</v>
      </c>
      <c r="BE71" s="13" t="str">
        <f t="shared" si="36"/>
        <v xml:space="preserve"> </v>
      </c>
      <c r="BF71" s="13" t="str">
        <f t="shared" si="37"/>
        <v xml:space="preserve"> </v>
      </c>
      <c r="BG71" s="13" t="str">
        <f t="shared" si="38"/>
        <v xml:space="preserve"> </v>
      </c>
      <c r="BH71" s="13" t="str">
        <f t="shared" si="39"/>
        <v>0.1s, IxIxt on</v>
      </c>
      <c r="BI71" s="13" t="str">
        <f t="shared" si="40"/>
        <v>0.1s, IxIxt on</v>
      </c>
      <c r="BJ71" s="13" t="str">
        <f t="shared" si="41"/>
        <v>0.1s, IxIxt on</v>
      </c>
      <c r="BK71" s="29">
        <v>960.1</v>
      </c>
      <c r="BL71" s="13" t="str">
        <f t="shared" si="42"/>
        <v xml:space="preserve"> </v>
      </c>
      <c r="BM71" s="13" t="str">
        <f t="shared" si="43"/>
        <v xml:space="preserve"> </v>
      </c>
      <c r="BN71" s="13" t="str">
        <f t="shared" si="44"/>
        <v xml:space="preserve"> </v>
      </c>
      <c r="BO71" s="13" t="str">
        <f t="shared" si="45"/>
        <v>7500A (i.e. 6xIn)</v>
      </c>
      <c r="BP71" s="13" t="str">
        <f t="shared" si="46"/>
        <v>7500A (i.e. 6xIn)</v>
      </c>
      <c r="BQ71" s="13" t="str">
        <f t="shared" si="47"/>
        <v>9600A (i.e. 6xIn)</v>
      </c>
      <c r="BR71" s="29">
        <v>960.1</v>
      </c>
      <c r="BS71" s="13" t="str">
        <f t="shared" si="48"/>
        <v xml:space="preserve"> </v>
      </c>
      <c r="BT71" s="13" t="str">
        <f t="shared" si="49"/>
        <v xml:space="preserve"> </v>
      </c>
      <c r="BU71" s="13" t="str">
        <f t="shared" si="50"/>
        <v xml:space="preserve"> </v>
      </c>
      <c r="BV71" s="13" t="str">
        <f t="shared" si="51"/>
        <v>N/A</v>
      </c>
      <c r="BW71" s="13" t="str">
        <f t="shared" si="52"/>
        <v>N/A</v>
      </c>
      <c r="BX71" s="13" t="str">
        <f t="shared" si="53"/>
        <v>1200A (i.e. J)</v>
      </c>
      <c r="BY71" s="29">
        <v>960.1</v>
      </c>
      <c r="BZ71" s="13" t="str">
        <f t="shared" si="54"/>
        <v xml:space="preserve"> </v>
      </c>
      <c r="CA71" s="13" t="str">
        <f t="shared" si="55"/>
        <v xml:space="preserve"> </v>
      </c>
      <c r="CB71" s="13" t="str">
        <f t="shared" si="56"/>
        <v xml:space="preserve"> </v>
      </c>
      <c r="CC71" s="13" t="str">
        <f t="shared" si="57"/>
        <v>N/A</v>
      </c>
      <c r="CD71" s="13" t="str">
        <f t="shared" si="58"/>
        <v>N/A</v>
      </c>
      <c r="CE71" s="13" t="str">
        <f t="shared" si="59"/>
        <v>0.4s, Ixixt off</v>
      </c>
    </row>
    <row r="72" spans="13:83" x14ac:dyDescent="0.25">
      <c r="M72" s="25"/>
      <c r="N72" s="29">
        <v>1000.1</v>
      </c>
      <c r="O72" s="13" t="str">
        <f t="shared" si="0"/>
        <v xml:space="preserve"> </v>
      </c>
      <c r="P72" s="13" t="str">
        <f t="shared" si="1"/>
        <v xml:space="preserve"> </v>
      </c>
      <c r="Q72" s="13" t="str">
        <f t="shared" si="2"/>
        <v xml:space="preserve"> </v>
      </c>
      <c r="R72" s="13" t="str">
        <f t="shared" si="3"/>
        <v xml:space="preserve"> </v>
      </c>
      <c r="S72" s="13" t="str">
        <f t="shared" si="4"/>
        <v xml:space="preserve"> </v>
      </c>
      <c r="T72" s="13" t="str">
        <f t="shared" si="5"/>
        <v xml:space="preserve"> </v>
      </c>
      <c r="U72" s="63">
        <v>1000.1</v>
      </c>
      <c r="V72" s="13" t="str">
        <f t="shared" si="6"/>
        <v xml:space="preserve"> </v>
      </c>
      <c r="W72" s="13" t="str">
        <f t="shared" si="7"/>
        <v xml:space="preserve"> </v>
      </c>
      <c r="X72" s="13" t="str">
        <f t="shared" si="8"/>
        <v xml:space="preserve"> </v>
      </c>
      <c r="Y72" s="13" t="str">
        <f t="shared" si="9"/>
        <v>Micrologic 5.0</v>
      </c>
      <c r="Z72" s="13" t="str">
        <f t="shared" si="10"/>
        <v>Micrologic 5.0</v>
      </c>
      <c r="AA72" s="13" t="str">
        <f t="shared" si="11"/>
        <v>Micrologic 6.0</v>
      </c>
      <c r="AB72" s="63">
        <v>1000.1</v>
      </c>
      <c r="AC72" s="13" t="str">
        <f t="shared" si="12"/>
        <v xml:space="preserve"> </v>
      </c>
      <c r="AD72" s="13" t="str">
        <f t="shared" si="13"/>
        <v xml:space="preserve"> </v>
      </c>
      <c r="AE72" s="13" t="str">
        <f t="shared" si="14"/>
        <v xml:space="preserve"> </v>
      </c>
      <c r="AF72" s="13" t="str">
        <f t="shared" si="15"/>
        <v>1250A</v>
      </c>
      <c r="AG72" s="13" t="str">
        <f t="shared" si="16"/>
        <v>1250A</v>
      </c>
      <c r="AH72" s="13" t="str">
        <f t="shared" si="17"/>
        <v>1600A</v>
      </c>
      <c r="AI72" s="63">
        <v>1000.1</v>
      </c>
      <c r="AJ72" s="13" t="str">
        <f t="shared" si="18"/>
        <v xml:space="preserve"> </v>
      </c>
      <c r="AK72" s="13" t="str">
        <f t="shared" si="19"/>
        <v xml:space="preserve"> </v>
      </c>
      <c r="AL72" s="13" t="str">
        <f t="shared" si="20"/>
        <v xml:space="preserve"> </v>
      </c>
      <c r="AM72" s="13" t="str">
        <f t="shared" si="21"/>
        <v>1125A (i.e. 0.9xIn)</v>
      </c>
      <c r="AN72" s="13" t="str">
        <f t="shared" si="22"/>
        <v>1125A (i.e. 0.9xIn)</v>
      </c>
      <c r="AO72" s="13" t="str">
        <f t="shared" si="23"/>
        <v>1120A (i.e. 0.7xIn)</v>
      </c>
      <c r="AP72" s="29">
        <v>1000.1</v>
      </c>
      <c r="AQ72" s="13" t="str">
        <f t="shared" si="24"/>
        <v xml:space="preserve"> </v>
      </c>
      <c r="AR72" s="13" t="str">
        <f t="shared" si="25"/>
        <v xml:space="preserve"> </v>
      </c>
      <c r="AS72" s="13" t="str">
        <f t="shared" si="26"/>
        <v xml:space="preserve"> </v>
      </c>
      <c r="AT72" s="13" t="str">
        <f t="shared" si="27"/>
        <v>8s</v>
      </c>
      <c r="AU72" s="13" t="str">
        <f t="shared" si="28"/>
        <v>8s</v>
      </c>
      <c r="AV72" s="13" t="str">
        <f t="shared" si="29"/>
        <v>8s</v>
      </c>
      <c r="AW72" s="29">
        <v>1000.1</v>
      </c>
      <c r="AX72" s="13" t="str">
        <f t="shared" si="30"/>
        <v xml:space="preserve"> </v>
      </c>
      <c r="AY72" s="13" t="str">
        <f t="shared" si="31"/>
        <v xml:space="preserve"> </v>
      </c>
      <c r="AZ72" s="13" t="str">
        <f t="shared" si="32"/>
        <v xml:space="preserve"> </v>
      </c>
      <c r="BA72" s="13" t="str">
        <f t="shared" si="33"/>
        <v>3375A (i.e. 3xIr)</v>
      </c>
      <c r="BB72" s="13" t="str">
        <f t="shared" si="34"/>
        <v>3375A (i.e. 3xIr)</v>
      </c>
      <c r="BC72" s="13" t="str">
        <f t="shared" si="35"/>
        <v>3360A (i.e. 3xIr)</v>
      </c>
      <c r="BD72" s="29">
        <v>1000.1</v>
      </c>
      <c r="BE72" s="13" t="str">
        <f t="shared" si="36"/>
        <v xml:space="preserve"> </v>
      </c>
      <c r="BF72" s="13" t="str">
        <f t="shared" si="37"/>
        <v xml:space="preserve"> </v>
      </c>
      <c r="BG72" s="13" t="str">
        <f t="shared" si="38"/>
        <v xml:space="preserve"> </v>
      </c>
      <c r="BH72" s="13" t="str">
        <f t="shared" si="39"/>
        <v>0.1s, IxIxt on</v>
      </c>
      <c r="BI72" s="13" t="str">
        <f t="shared" si="40"/>
        <v>0.1s, IxIxt on</v>
      </c>
      <c r="BJ72" s="13" t="str">
        <f t="shared" si="41"/>
        <v>0.1s, IxIxt on</v>
      </c>
      <c r="BK72" s="29">
        <v>1000.1</v>
      </c>
      <c r="BL72" s="13" t="str">
        <f t="shared" si="42"/>
        <v xml:space="preserve"> </v>
      </c>
      <c r="BM72" s="13" t="str">
        <f t="shared" si="43"/>
        <v xml:space="preserve"> </v>
      </c>
      <c r="BN72" s="13" t="str">
        <f t="shared" si="44"/>
        <v xml:space="preserve"> </v>
      </c>
      <c r="BO72" s="13" t="str">
        <f t="shared" si="45"/>
        <v>7500A (i.e. 6xIn)</v>
      </c>
      <c r="BP72" s="13" t="str">
        <f t="shared" si="46"/>
        <v>5000A (i.e. 4xIn)</v>
      </c>
      <c r="BQ72" s="13" t="str">
        <f t="shared" si="47"/>
        <v>9600A (i.e. 6xIn)</v>
      </c>
      <c r="BR72" s="29">
        <v>1000.1</v>
      </c>
      <c r="BS72" s="13" t="str">
        <f t="shared" si="48"/>
        <v xml:space="preserve"> </v>
      </c>
      <c r="BT72" s="13" t="str">
        <f t="shared" si="49"/>
        <v xml:space="preserve"> </v>
      </c>
      <c r="BU72" s="13" t="str">
        <f t="shared" si="50"/>
        <v xml:space="preserve"> </v>
      </c>
      <c r="BV72" s="13" t="str">
        <f t="shared" si="51"/>
        <v>N/A</v>
      </c>
      <c r="BW72" s="13" t="str">
        <f t="shared" si="52"/>
        <v>N/A</v>
      </c>
      <c r="BX72" s="13" t="str">
        <f t="shared" si="53"/>
        <v>1200A (i.e. J)</v>
      </c>
      <c r="BY72" s="29">
        <v>1000.1</v>
      </c>
      <c r="BZ72" s="13" t="str">
        <f t="shared" si="54"/>
        <v xml:space="preserve"> </v>
      </c>
      <c r="CA72" s="13" t="str">
        <f t="shared" si="55"/>
        <v xml:space="preserve"> </v>
      </c>
      <c r="CB72" s="13" t="str">
        <f t="shared" si="56"/>
        <v xml:space="preserve"> </v>
      </c>
      <c r="CC72" s="13" t="str">
        <f t="shared" si="57"/>
        <v>N/A</v>
      </c>
      <c r="CD72" s="13" t="str">
        <f t="shared" si="58"/>
        <v>N/A</v>
      </c>
      <c r="CE72" s="13" t="str">
        <f t="shared" si="59"/>
        <v>0.4s, Ixixt off</v>
      </c>
    </row>
    <row r="73" spans="13:83" x14ac:dyDescent="0.25">
      <c r="M73" s="25"/>
      <c r="N73" s="29">
        <v>1087</v>
      </c>
      <c r="O73" s="13" t="str">
        <f t="shared" si="0"/>
        <v xml:space="preserve"> </v>
      </c>
      <c r="P73" s="13" t="str">
        <f t="shared" si="1"/>
        <v xml:space="preserve"> </v>
      </c>
      <c r="Q73" s="13" t="str">
        <f t="shared" si="2"/>
        <v xml:space="preserve"> </v>
      </c>
      <c r="R73" s="13" t="str">
        <f t="shared" si="3"/>
        <v xml:space="preserve"> </v>
      </c>
      <c r="S73" s="13" t="str">
        <f t="shared" si="4"/>
        <v xml:space="preserve"> </v>
      </c>
      <c r="T73" s="13" t="str">
        <f t="shared" si="5"/>
        <v xml:space="preserve"> </v>
      </c>
      <c r="U73" s="63">
        <v>1087</v>
      </c>
      <c r="V73" s="13" t="str">
        <f t="shared" si="6"/>
        <v xml:space="preserve"> </v>
      </c>
      <c r="W73" s="13" t="str">
        <f t="shared" si="7"/>
        <v xml:space="preserve"> </v>
      </c>
      <c r="X73" s="13" t="str">
        <f t="shared" si="8"/>
        <v xml:space="preserve"> </v>
      </c>
      <c r="Y73" s="13" t="str">
        <f t="shared" si="9"/>
        <v xml:space="preserve"> </v>
      </c>
      <c r="Z73" s="13" t="str">
        <f t="shared" si="10"/>
        <v>Micrologic 5.0</v>
      </c>
      <c r="AA73" s="13" t="str">
        <f t="shared" si="11"/>
        <v>Micrologic 6.0</v>
      </c>
      <c r="AB73" s="63">
        <v>1087</v>
      </c>
      <c r="AC73" s="13" t="str">
        <f t="shared" si="12"/>
        <v xml:space="preserve"> </v>
      </c>
      <c r="AD73" s="13" t="str">
        <f t="shared" si="13"/>
        <v xml:space="preserve"> </v>
      </c>
      <c r="AE73" s="13" t="str">
        <f t="shared" si="14"/>
        <v xml:space="preserve"> </v>
      </c>
      <c r="AF73" s="13" t="str">
        <f t="shared" si="15"/>
        <v xml:space="preserve"> </v>
      </c>
      <c r="AG73" s="13" t="str">
        <f t="shared" si="16"/>
        <v>1250A</v>
      </c>
      <c r="AH73" s="13" t="str">
        <f t="shared" si="17"/>
        <v>1600A</v>
      </c>
      <c r="AI73" s="63">
        <v>1087</v>
      </c>
      <c r="AJ73" s="13" t="str">
        <f t="shared" si="18"/>
        <v xml:space="preserve"> </v>
      </c>
      <c r="AK73" s="13" t="str">
        <f t="shared" si="19"/>
        <v xml:space="preserve"> </v>
      </c>
      <c r="AL73" s="13" t="str">
        <f t="shared" si="20"/>
        <v xml:space="preserve"> </v>
      </c>
      <c r="AM73" s="13" t="str">
        <f t="shared" si="21"/>
        <v xml:space="preserve"> </v>
      </c>
      <c r="AN73" s="13" t="str">
        <f t="shared" si="22"/>
        <v>1125A (i.e. 0.9xIn)</v>
      </c>
      <c r="AO73" s="13" t="str">
        <f t="shared" si="23"/>
        <v>1120A (i.e. 0.7xIn)</v>
      </c>
      <c r="AP73" s="29">
        <v>1087</v>
      </c>
      <c r="AQ73" s="13" t="str">
        <f t="shared" si="24"/>
        <v xml:space="preserve"> </v>
      </c>
      <c r="AR73" s="13" t="str">
        <f t="shared" si="25"/>
        <v xml:space="preserve"> </v>
      </c>
      <c r="AS73" s="13" t="str">
        <f t="shared" si="26"/>
        <v xml:space="preserve"> </v>
      </c>
      <c r="AT73" s="13" t="str">
        <f t="shared" si="27"/>
        <v xml:space="preserve"> </v>
      </c>
      <c r="AU73" s="13" t="str">
        <f t="shared" si="28"/>
        <v>8s</v>
      </c>
      <c r="AV73" s="13" t="str">
        <f t="shared" si="29"/>
        <v>8s</v>
      </c>
      <c r="AW73" s="29">
        <v>1087</v>
      </c>
      <c r="AX73" s="13" t="str">
        <f t="shared" si="30"/>
        <v xml:space="preserve"> </v>
      </c>
      <c r="AY73" s="13" t="str">
        <f t="shared" si="31"/>
        <v xml:space="preserve"> </v>
      </c>
      <c r="AZ73" s="13" t="str">
        <f t="shared" si="32"/>
        <v xml:space="preserve"> </v>
      </c>
      <c r="BA73" s="13" t="str">
        <f t="shared" si="33"/>
        <v xml:space="preserve"> </v>
      </c>
      <c r="BB73" s="13" t="str">
        <f t="shared" si="34"/>
        <v>3375A (i.e. 3xIr)</v>
      </c>
      <c r="BC73" s="13" t="str">
        <f t="shared" si="35"/>
        <v>3360A (i.e. 3xIr)</v>
      </c>
      <c r="BD73" s="29">
        <v>1087</v>
      </c>
      <c r="BE73" s="13" t="str">
        <f t="shared" si="36"/>
        <v xml:space="preserve"> </v>
      </c>
      <c r="BF73" s="13" t="str">
        <f t="shared" si="37"/>
        <v xml:space="preserve"> </v>
      </c>
      <c r="BG73" s="13" t="str">
        <f t="shared" si="38"/>
        <v xml:space="preserve"> </v>
      </c>
      <c r="BH73" s="13" t="str">
        <f t="shared" si="39"/>
        <v xml:space="preserve"> </v>
      </c>
      <c r="BI73" s="13" t="str">
        <f t="shared" si="40"/>
        <v>0.1s, IxIxt on</v>
      </c>
      <c r="BJ73" s="13" t="str">
        <f t="shared" si="41"/>
        <v>0.1s, IxIxt on</v>
      </c>
      <c r="BK73" s="29">
        <v>1087</v>
      </c>
      <c r="BL73" s="13" t="str">
        <f t="shared" si="42"/>
        <v xml:space="preserve"> </v>
      </c>
      <c r="BM73" s="13" t="str">
        <f t="shared" si="43"/>
        <v xml:space="preserve"> </v>
      </c>
      <c r="BN73" s="13" t="str">
        <f t="shared" si="44"/>
        <v xml:space="preserve"> </v>
      </c>
      <c r="BO73" s="13" t="str">
        <f t="shared" si="45"/>
        <v xml:space="preserve"> </v>
      </c>
      <c r="BP73" s="13" t="str">
        <f t="shared" si="46"/>
        <v>5000A (i.e. 4xIn)</v>
      </c>
      <c r="BQ73" s="13" t="str">
        <f t="shared" si="47"/>
        <v>9600A (i.e. 6xIn)</v>
      </c>
      <c r="BR73" s="29">
        <v>1087</v>
      </c>
      <c r="BS73" s="13" t="str">
        <f t="shared" si="48"/>
        <v xml:space="preserve"> </v>
      </c>
      <c r="BT73" s="13" t="str">
        <f t="shared" si="49"/>
        <v xml:space="preserve"> </v>
      </c>
      <c r="BU73" s="13" t="str">
        <f t="shared" si="50"/>
        <v xml:space="preserve"> </v>
      </c>
      <c r="BV73" s="13" t="str">
        <f t="shared" si="51"/>
        <v xml:space="preserve"> </v>
      </c>
      <c r="BW73" s="13" t="str">
        <f t="shared" si="52"/>
        <v>N/A</v>
      </c>
      <c r="BX73" s="13" t="str">
        <f t="shared" si="53"/>
        <v>1200A (i.e. J)</v>
      </c>
      <c r="BY73" s="29">
        <v>1087</v>
      </c>
      <c r="BZ73" s="13" t="str">
        <f t="shared" si="54"/>
        <v xml:space="preserve"> </v>
      </c>
      <c r="CA73" s="13" t="str">
        <f t="shared" si="55"/>
        <v xml:space="preserve"> </v>
      </c>
      <c r="CB73" s="13" t="str">
        <f t="shared" si="56"/>
        <v xml:space="preserve"> </v>
      </c>
      <c r="CC73" s="13" t="str">
        <f t="shared" si="57"/>
        <v xml:space="preserve"> </v>
      </c>
      <c r="CD73" s="13" t="str">
        <f t="shared" si="58"/>
        <v>N/A</v>
      </c>
      <c r="CE73" s="13" t="str">
        <f t="shared" si="59"/>
        <v>0.4s, Ixixt off</v>
      </c>
    </row>
    <row r="74" spans="13:83" x14ac:dyDescent="0.25">
      <c r="M74" s="25"/>
      <c r="N74" s="29">
        <v>1120.0999999999999</v>
      </c>
      <c r="O74" s="13" t="str">
        <f t="shared" si="0"/>
        <v xml:space="preserve"> </v>
      </c>
      <c r="P74" s="13" t="str">
        <f t="shared" si="1"/>
        <v xml:space="preserve"> </v>
      </c>
      <c r="Q74" s="13" t="str">
        <f t="shared" si="2"/>
        <v xml:space="preserve"> </v>
      </c>
      <c r="R74" s="13" t="str">
        <f t="shared" si="3"/>
        <v xml:space="preserve"> </v>
      </c>
      <c r="S74" s="13" t="str">
        <f t="shared" si="4"/>
        <v xml:space="preserve"> </v>
      </c>
      <c r="T74" s="13" t="str">
        <f t="shared" si="5"/>
        <v xml:space="preserve"> </v>
      </c>
      <c r="U74" s="63">
        <v>1120.0999999999999</v>
      </c>
      <c r="V74" s="13" t="str">
        <f t="shared" si="6"/>
        <v xml:space="preserve"> </v>
      </c>
      <c r="W74" s="13" t="str">
        <f t="shared" si="7"/>
        <v xml:space="preserve"> </v>
      </c>
      <c r="X74" s="13" t="str">
        <f t="shared" si="8"/>
        <v xml:space="preserve"> </v>
      </c>
      <c r="Y74" s="13" t="str">
        <f t="shared" si="9"/>
        <v xml:space="preserve"> </v>
      </c>
      <c r="Z74" s="13" t="str">
        <f t="shared" si="10"/>
        <v>Micrologic 5.0</v>
      </c>
      <c r="AA74" s="13" t="str">
        <f t="shared" si="11"/>
        <v>Micrologic 6.0</v>
      </c>
      <c r="AB74" s="63">
        <v>1120.0999999999999</v>
      </c>
      <c r="AC74" s="13" t="str">
        <f t="shared" si="12"/>
        <v xml:space="preserve"> </v>
      </c>
      <c r="AD74" s="13" t="str">
        <f t="shared" si="13"/>
        <v xml:space="preserve"> </v>
      </c>
      <c r="AE74" s="13" t="str">
        <f t="shared" si="14"/>
        <v xml:space="preserve"> </v>
      </c>
      <c r="AF74" s="13" t="str">
        <f t="shared" si="15"/>
        <v xml:space="preserve"> </v>
      </c>
      <c r="AG74" s="13" t="str">
        <f t="shared" si="16"/>
        <v>1250A</v>
      </c>
      <c r="AH74" s="13" t="str">
        <f t="shared" si="17"/>
        <v>1600A</v>
      </c>
      <c r="AI74" s="63">
        <v>1120.0999999999999</v>
      </c>
      <c r="AJ74" s="13" t="str">
        <f t="shared" si="18"/>
        <v xml:space="preserve"> </v>
      </c>
      <c r="AK74" s="13" t="str">
        <f t="shared" si="19"/>
        <v xml:space="preserve"> </v>
      </c>
      <c r="AL74" s="13" t="str">
        <f t="shared" si="20"/>
        <v xml:space="preserve"> </v>
      </c>
      <c r="AM74" s="13" t="str">
        <f t="shared" si="21"/>
        <v xml:space="preserve"> </v>
      </c>
      <c r="AN74" s="13" t="str">
        <f t="shared" si="22"/>
        <v>1125A (i.e. 0.9xIn)</v>
      </c>
      <c r="AO74" s="13" t="str">
        <f t="shared" si="23"/>
        <v>1280A (i.e. 0.8xIn)</v>
      </c>
      <c r="AP74" s="29">
        <v>1120.0999999999999</v>
      </c>
      <c r="AQ74" s="13" t="str">
        <f t="shared" si="24"/>
        <v xml:space="preserve"> </v>
      </c>
      <c r="AR74" s="13" t="str">
        <f t="shared" si="25"/>
        <v xml:space="preserve"> </v>
      </c>
      <c r="AS74" s="13" t="str">
        <f t="shared" si="26"/>
        <v xml:space="preserve"> </v>
      </c>
      <c r="AT74" s="13" t="str">
        <f t="shared" si="27"/>
        <v xml:space="preserve"> </v>
      </c>
      <c r="AU74" s="13" t="str">
        <f t="shared" si="28"/>
        <v>8s</v>
      </c>
      <c r="AV74" s="13" t="str">
        <f t="shared" si="29"/>
        <v>8s</v>
      </c>
      <c r="AW74" s="29">
        <v>1120.0999999999999</v>
      </c>
      <c r="AX74" s="13" t="str">
        <f t="shared" si="30"/>
        <v xml:space="preserve"> </v>
      </c>
      <c r="AY74" s="13" t="str">
        <f t="shared" si="31"/>
        <v xml:space="preserve"> </v>
      </c>
      <c r="AZ74" s="13" t="str">
        <f t="shared" si="32"/>
        <v xml:space="preserve"> </v>
      </c>
      <c r="BA74" s="13" t="str">
        <f t="shared" si="33"/>
        <v xml:space="preserve"> </v>
      </c>
      <c r="BB74" s="13" t="str">
        <f t="shared" si="34"/>
        <v>3375A (i.e. 3xIr)</v>
      </c>
      <c r="BC74" s="13" t="str">
        <f t="shared" si="35"/>
        <v>3840A (i.e. 3xIr)</v>
      </c>
      <c r="BD74" s="29">
        <v>1120.0999999999999</v>
      </c>
      <c r="BE74" s="13" t="str">
        <f t="shared" si="36"/>
        <v xml:space="preserve"> </v>
      </c>
      <c r="BF74" s="13" t="str">
        <f t="shared" si="37"/>
        <v xml:space="preserve"> </v>
      </c>
      <c r="BG74" s="13" t="str">
        <f t="shared" si="38"/>
        <v xml:space="preserve"> </v>
      </c>
      <c r="BH74" s="13" t="str">
        <f t="shared" si="39"/>
        <v xml:space="preserve"> </v>
      </c>
      <c r="BI74" s="13" t="str">
        <f t="shared" si="40"/>
        <v>0.1s, IxIxt on</v>
      </c>
      <c r="BJ74" s="13" t="str">
        <f t="shared" si="41"/>
        <v>0.1s, IxIxt on</v>
      </c>
      <c r="BK74" s="29">
        <v>1120.0999999999999</v>
      </c>
      <c r="BL74" s="13" t="str">
        <f t="shared" si="42"/>
        <v xml:space="preserve"> </v>
      </c>
      <c r="BM74" s="13" t="str">
        <f t="shared" si="43"/>
        <v xml:space="preserve"> </v>
      </c>
      <c r="BN74" s="13" t="str">
        <f t="shared" si="44"/>
        <v xml:space="preserve"> </v>
      </c>
      <c r="BO74" s="13" t="str">
        <f t="shared" si="45"/>
        <v xml:space="preserve"> </v>
      </c>
      <c r="BP74" s="13" t="str">
        <f t="shared" si="46"/>
        <v>5000A (i.e. 4xIn)</v>
      </c>
      <c r="BQ74" s="13" t="str">
        <f t="shared" si="47"/>
        <v>9600A (i.e. 6xIn)</v>
      </c>
      <c r="BR74" s="29">
        <v>1120.0999999999999</v>
      </c>
      <c r="BS74" s="13" t="str">
        <f t="shared" si="48"/>
        <v xml:space="preserve"> </v>
      </c>
      <c r="BT74" s="13" t="str">
        <f t="shared" si="49"/>
        <v xml:space="preserve"> </v>
      </c>
      <c r="BU74" s="13" t="str">
        <f t="shared" si="50"/>
        <v xml:space="preserve"> </v>
      </c>
      <c r="BV74" s="13" t="str">
        <f t="shared" si="51"/>
        <v xml:space="preserve"> </v>
      </c>
      <c r="BW74" s="13" t="str">
        <f t="shared" si="52"/>
        <v>N/A</v>
      </c>
      <c r="BX74" s="13" t="str">
        <f t="shared" si="53"/>
        <v>1200A (i.e. J)</v>
      </c>
      <c r="BY74" s="29">
        <v>1120.0999999999999</v>
      </c>
      <c r="BZ74" s="13" t="str">
        <f t="shared" si="54"/>
        <v xml:space="preserve"> </v>
      </c>
      <c r="CA74" s="13" t="str">
        <f t="shared" si="55"/>
        <v xml:space="preserve"> </v>
      </c>
      <c r="CB74" s="13" t="str">
        <f t="shared" si="56"/>
        <v xml:space="preserve"> </v>
      </c>
      <c r="CC74" s="13" t="str">
        <f t="shared" si="57"/>
        <v xml:space="preserve"> </v>
      </c>
      <c r="CD74" s="13" t="str">
        <f t="shared" si="58"/>
        <v>N/A</v>
      </c>
      <c r="CE74" s="13" t="str">
        <f t="shared" si="59"/>
        <v>0.4s, Ixixt off</v>
      </c>
    </row>
    <row r="75" spans="13:83" x14ac:dyDescent="0.25">
      <c r="M75" s="25"/>
      <c r="N75" s="29">
        <v>1125.0999999999999</v>
      </c>
      <c r="O75" s="13" t="str">
        <f t="shared" si="0"/>
        <v xml:space="preserve"> </v>
      </c>
      <c r="P75" s="13" t="str">
        <f t="shared" si="1"/>
        <v xml:space="preserve"> </v>
      </c>
      <c r="Q75" s="13" t="str">
        <f t="shared" si="2"/>
        <v xml:space="preserve"> </v>
      </c>
      <c r="R75" s="13" t="str">
        <f t="shared" si="3"/>
        <v xml:space="preserve"> </v>
      </c>
      <c r="S75" s="13" t="str">
        <f t="shared" si="4"/>
        <v xml:space="preserve"> </v>
      </c>
      <c r="T75" s="13" t="str">
        <f t="shared" si="5"/>
        <v xml:space="preserve"> </v>
      </c>
      <c r="U75" s="63">
        <v>1125.0999999999999</v>
      </c>
      <c r="V75" s="13" t="str">
        <f t="shared" si="6"/>
        <v xml:space="preserve"> </v>
      </c>
      <c r="W75" s="13" t="str">
        <f t="shared" si="7"/>
        <v xml:space="preserve"> </v>
      </c>
      <c r="X75" s="13" t="str">
        <f t="shared" si="8"/>
        <v xml:space="preserve"> </v>
      </c>
      <c r="Y75" s="13" t="str">
        <f t="shared" si="9"/>
        <v xml:space="preserve"> </v>
      </c>
      <c r="Z75" s="13" t="str">
        <f t="shared" si="10"/>
        <v>Micrologic 5.0</v>
      </c>
      <c r="AA75" s="13" t="str">
        <f t="shared" si="11"/>
        <v>Micrologic 6.0</v>
      </c>
      <c r="AB75" s="63">
        <v>1125.0999999999999</v>
      </c>
      <c r="AC75" s="13" t="str">
        <f t="shared" si="12"/>
        <v xml:space="preserve"> </v>
      </c>
      <c r="AD75" s="13" t="str">
        <f t="shared" si="13"/>
        <v xml:space="preserve"> </v>
      </c>
      <c r="AE75" s="13" t="str">
        <f t="shared" si="14"/>
        <v xml:space="preserve"> </v>
      </c>
      <c r="AF75" s="13" t="str">
        <f t="shared" si="15"/>
        <v xml:space="preserve"> </v>
      </c>
      <c r="AG75" s="13" t="str">
        <f t="shared" si="16"/>
        <v>1250A</v>
      </c>
      <c r="AH75" s="13" t="str">
        <f t="shared" si="17"/>
        <v>1600A</v>
      </c>
      <c r="AI75" s="63">
        <v>1125.0999999999999</v>
      </c>
      <c r="AJ75" s="13" t="str">
        <f t="shared" si="18"/>
        <v xml:space="preserve"> </v>
      </c>
      <c r="AK75" s="13" t="str">
        <f t="shared" si="19"/>
        <v xml:space="preserve"> </v>
      </c>
      <c r="AL75" s="13" t="str">
        <f t="shared" si="20"/>
        <v xml:space="preserve"> </v>
      </c>
      <c r="AM75" s="13" t="str">
        <f t="shared" si="21"/>
        <v xml:space="preserve"> </v>
      </c>
      <c r="AN75" s="13" t="str">
        <f t="shared" si="22"/>
        <v>1188A (i.e. 0.95xIn)</v>
      </c>
      <c r="AO75" s="13" t="str">
        <f t="shared" si="23"/>
        <v>1280A (i.e. 0.8xIn)</v>
      </c>
      <c r="AP75" s="29">
        <v>1125.0999999999999</v>
      </c>
      <c r="AQ75" s="13" t="str">
        <f t="shared" si="24"/>
        <v xml:space="preserve"> </v>
      </c>
      <c r="AR75" s="13" t="str">
        <f t="shared" si="25"/>
        <v xml:space="preserve"> </v>
      </c>
      <c r="AS75" s="13" t="str">
        <f t="shared" si="26"/>
        <v xml:space="preserve"> </v>
      </c>
      <c r="AT75" s="13" t="str">
        <f t="shared" si="27"/>
        <v xml:space="preserve"> </v>
      </c>
      <c r="AU75" s="13" t="str">
        <f t="shared" si="28"/>
        <v>8s</v>
      </c>
      <c r="AV75" s="13" t="str">
        <f t="shared" si="29"/>
        <v>8s</v>
      </c>
      <c r="AW75" s="29">
        <v>1125.0999999999999</v>
      </c>
      <c r="AX75" s="13" t="str">
        <f t="shared" si="30"/>
        <v xml:space="preserve"> </v>
      </c>
      <c r="AY75" s="13" t="str">
        <f t="shared" si="31"/>
        <v xml:space="preserve"> </v>
      </c>
      <c r="AZ75" s="13" t="str">
        <f t="shared" si="32"/>
        <v xml:space="preserve"> </v>
      </c>
      <c r="BA75" s="13" t="str">
        <f t="shared" si="33"/>
        <v xml:space="preserve"> </v>
      </c>
      <c r="BB75" s="13" t="str">
        <f t="shared" si="34"/>
        <v>2967A (i.e. 2.5xIr)</v>
      </c>
      <c r="BC75" s="13" t="str">
        <f t="shared" si="35"/>
        <v>3840A (i.e. 3xIr)</v>
      </c>
      <c r="BD75" s="29">
        <v>1125.0999999999999</v>
      </c>
      <c r="BE75" s="13" t="str">
        <f t="shared" si="36"/>
        <v xml:space="preserve"> </v>
      </c>
      <c r="BF75" s="13" t="str">
        <f t="shared" si="37"/>
        <v xml:space="preserve"> </v>
      </c>
      <c r="BG75" s="13" t="str">
        <f t="shared" si="38"/>
        <v xml:space="preserve"> </v>
      </c>
      <c r="BH75" s="13" t="str">
        <f t="shared" si="39"/>
        <v xml:space="preserve"> </v>
      </c>
      <c r="BI75" s="13" t="str">
        <f t="shared" si="40"/>
        <v>0.1s, IxIxt on</v>
      </c>
      <c r="BJ75" s="13" t="str">
        <f t="shared" si="41"/>
        <v>0.1s, IxIxt on</v>
      </c>
      <c r="BK75" s="29">
        <v>1125.0999999999999</v>
      </c>
      <c r="BL75" s="13" t="str">
        <f t="shared" si="42"/>
        <v xml:space="preserve"> </v>
      </c>
      <c r="BM75" s="13" t="str">
        <f t="shared" si="43"/>
        <v xml:space="preserve"> </v>
      </c>
      <c r="BN75" s="13" t="str">
        <f t="shared" si="44"/>
        <v xml:space="preserve"> </v>
      </c>
      <c r="BO75" s="13" t="str">
        <f t="shared" si="45"/>
        <v xml:space="preserve"> </v>
      </c>
      <c r="BP75" s="13" t="str">
        <f t="shared" si="46"/>
        <v>5000A (i.e. 4xIn)</v>
      </c>
      <c r="BQ75" s="13" t="str">
        <f t="shared" si="47"/>
        <v>9600A (i.e. 6xIn)</v>
      </c>
      <c r="BR75" s="29">
        <v>1125.0999999999999</v>
      </c>
      <c r="BS75" s="13" t="str">
        <f t="shared" si="48"/>
        <v xml:space="preserve"> </v>
      </c>
      <c r="BT75" s="13" t="str">
        <f t="shared" si="49"/>
        <v xml:space="preserve"> </v>
      </c>
      <c r="BU75" s="13" t="str">
        <f t="shared" si="50"/>
        <v xml:space="preserve"> </v>
      </c>
      <c r="BV75" s="13" t="str">
        <f t="shared" si="51"/>
        <v xml:space="preserve"> </v>
      </c>
      <c r="BW75" s="13" t="str">
        <f t="shared" si="52"/>
        <v>N/A</v>
      </c>
      <c r="BX75" s="13" t="str">
        <f t="shared" si="53"/>
        <v>1200A (i.e. J)</v>
      </c>
      <c r="BY75" s="29">
        <v>1125.0999999999999</v>
      </c>
      <c r="BZ75" s="13" t="str">
        <f t="shared" si="54"/>
        <v xml:space="preserve"> </v>
      </c>
      <c r="CA75" s="13" t="str">
        <f t="shared" si="55"/>
        <v xml:space="preserve"> </v>
      </c>
      <c r="CB75" s="13" t="str">
        <f t="shared" si="56"/>
        <v xml:space="preserve"> </v>
      </c>
      <c r="CC75" s="13" t="str">
        <f t="shared" si="57"/>
        <v xml:space="preserve"> </v>
      </c>
      <c r="CD75" s="13" t="str">
        <f t="shared" si="58"/>
        <v>N/A</v>
      </c>
      <c r="CE75" s="13" t="str">
        <f t="shared" si="59"/>
        <v>0.4s, Ixixt off</v>
      </c>
    </row>
    <row r="76" spans="13:83" x14ac:dyDescent="0.25">
      <c r="M76" s="25"/>
      <c r="N76" s="29">
        <v>1160</v>
      </c>
      <c r="O76" s="13" t="str">
        <f t="shared" si="0"/>
        <v xml:space="preserve"> </v>
      </c>
      <c r="P76" s="13" t="str">
        <f t="shared" si="1"/>
        <v xml:space="preserve"> </v>
      </c>
      <c r="Q76" s="13" t="str">
        <f t="shared" si="2"/>
        <v xml:space="preserve"> </v>
      </c>
      <c r="R76" s="13" t="str">
        <f t="shared" si="3"/>
        <v xml:space="preserve"> </v>
      </c>
      <c r="S76" s="13" t="str">
        <f t="shared" si="4"/>
        <v xml:space="preserve"> </v>
      </c>
      <c r="T76" s="13" t="str">
        <f t="shared" si="5"/>
        <v xml:space="preserve"> </v>
      </c>
      <c r="U76" s="63">
        <v>1160</v>
      </c>
      <c r="V76" s="13" t="str">
        <f t="shared" si="6"/>
        <v xml:space="preserve"> </v>
      </c>
      <c r="W76" s="13" t="str">
        <f t="shared" si="7"/>
        <v xml:space="preserve"> </v>
      </c>
      <c r="X76" s="13" t="str">
        <f t="shared" si="8"/>
        <v xml:space="preserve"> </v>
      </c>
      <c r="Y76" s="13" t="str">
        <f t="shared" si="9"/>
        <v xml:space="preserve"> </v>
      </c>
      <c r="Z76" s="13" t="str">
        <f t="shared" si="10"/>
        <v xml:space="preserve"> </v>
      </c>
      <c r="AA76" s="13" t="str">
        <f t="shared" si="11"/>
        <v>Micrologic 6.0</v>
      </c>
      <c r="AB76" s="63">
        <v>1160</v>
      </c>
      <c r="AC76" s="13" t="str">
        <f t="shared" si="12"/>
        <v xml:space="preserve"> </v>
      </c>
      <c r="AD76" s="13" t="str">
        <f t="shared" si="13"/>
        <v xml:space="preserve"> </v>
      </c>
      <c r="AE76" s="13" t="str">
        <f t="shared" si="14"/>
        <v xml:space="preserve"> </v>
      </c>
      <c r="AF76" s="13" t="str">
        <f t="shared" si="15"/>
        <v xml:space="preserve"> </v>
      </c>
      <c r="AG76" s="13" t="str">
        <f t="shared" si="16"/>
        <v xml:space="preserve"> </v>
      </c>
      <c r="AH76" s="13" t="str">
        <f t="shared" si="17"/>
        <v>1600A</v>
      </c>
      <c r="AI76" s="63">
        <v>1160</v>
      </c>
      <c r="AJ76" s="13" t="str">
        <f t="shared" si="18"/>
        <v xml:space="preserve"> </v>
      </c>
      <c r="AK76" s="13" t="str">
        <f t="shared" si="19"/>
        <v xml:space="preserve"> </v>
      </c>
      <c r="AL76" s="13" t="str">
        <f t="shared" si="20"/>
        <v xml:space="preserve"> </v>
      </c>
      <c r="AM76" s="13" t="str">
        <f t="shared" si="21"/>
        <v xml:space="preserve"> </v>
      </c>
      <c r="AN76" s="13" t="str">
        <f t="shared" si="22"/>
        <v xml:space="preserve"> </v>
      </c>
      <c r="AO76" s="13" t="str">
        <f t="shared" si="23"/>
        <v>1280A (i.e. 0.8xIn)</v>
      </c>
      <c r="AP76" s="29">
        <v>1160</v>
      </c>
      <c r="AQ76" s="13" t="str">
        <f t="shared" si="24"/>
        <v xml:space="preserve"> </v>
      </c>
      <c r="AR76" s="13" t="str">
        <f t="shared" si="25"/>
        <v xml:space="preserve"> </v>
      </c>
      <c r="AS76" s="13" t="str">
        <f t="shared" si="26"/>
        <v xml:space="preserve"> </v>
      </c>
      <c r="AT76" s="13" t="str">
        <f t="shared" si="27"/>
        <v xml:space="preserve"> </v>
      </c>
      <c r="AU76" s="13" t="str">
        <f t="shared" si="28"/>
        <v xml:space="preserve"> </v>
      </c>
      <c r="AV76" s="13" t="str">
        <f t="shared" si="29"/>
        <v>8s</v>
      </c>
      <c r="AW76" s="29">
        <v>1160</v>
      </c>
      <c r="AX76" s="13" t="str">
        <f t="shared" si="30"/>
        <v xml:space="preserve"> </v>
      </c>
      <c r="AY76" s="13" t="str">
        <f t="shared" si="31"/>
        <v xml:space="preserve"> </v>
      </c>
      <c r="AZ76" s="13" t="str">
        <f t="shared" si="32"/>
        <v xml:space="preserve"> </v>
      </c>
      <c r="BA76" s="13" t="str">
        <f t="shared" si="33"/>
        <v xml:space="preserve"> </v>
      </c>
      <c r="BB76" s="13" t="str">
        <f t="shared" si="34"/>
        <v xml:space="preserve"> </v>
      </c>
      <c r="BC76" s="13" t="str">
        <f t="shared" si="35"/>
        <v>3840A (i.e. 3xIr)</v>
      </c>
      <c r="BD76" s="29">
        <v>1160</v>
      </c>
      <c r="BE76" s="13" t="str">
        <f t="shared" si="36"/>
        <v xml:space="preserve"> </v>
      </c>
      <c r="BF76" s="13" t="str">
        <f t="shared" si="37"/>
        <v xml:space="preserve"> </v>
      </c>
      <c r="BG76" s="13" t="str">
        <f t="shared" si="38"/>
        <v xml:space="preserve"> </v>
      </c>
      <c r="BH76" s="13" t="str">
        <f t="shared" si="39"/>
        <v xml:space="preserve"> </v>
      </c>
      <c r="BI76" s="13" t="str">
        <f t="shared" si="40"/>
        <v xml:space="preserve"> </v>
      </c>
      <c r="BJ76" s="13" t="str">
        <f t="shared" si="41"/>
        <v>0.1s, IxIxt on</v>
      </c>
      <c r="BK76" s="29">
        <v>1160</v>
      </c>
      <c r="BL76" s="13" t="str">
        <f t="shared" si="42"/>
        <v xml:space="preserve"> </v>
      </c>
      <c r="BM76" s="13" t="str">
        <f t="shared" si="43"/>
        <v xml:space="preserve"> </v>
      </c>
      <c r="BN76" s="13" t="str">
        <f t="shared" si="44"/>
        <v xml:space="preserve"> </v>
      </c>
      <c r="BO76" s="13" t="str">
        <f t="shared" si="45"/>
        <v xml:space="preserve"> </v>
      </c>
      <c r="BP76" s="13" t="str">
        <f t="shared" si="46"/>
        <v xml:space="preserve"> </v>
      </c>
      <c r="BQ76" s="13" t="str">
        <f t="shared" si="47"/>
        <v>9600A (i.e. 6xIn)</v>
      </c>
      <c r="BR76" s="29">
        <v>1160</v>
      </c>
      <c r="BS76" s="13" t="str">
        <f t="shared" si="48"/>
        <v xml:space="preserve"> </v>
      </c>
      <c r="BT76" s="13" t="str">
        <f t="shared" si="49"/>
        <v xml:space="preserve"> </v>
      </c>
      <c r="BU76" s="13" t="str">
        <f t="shared" si="50"/>
        <v xml:space="preserve"> </v>
      </c>
      <c r="BV76" s="13" t="str">
        <f t="shared" si="51"/>
        <v xml:space="preserve"> </v>
      </c>
      <c r="BW76" s="13" t="str">
        <f t="shared" si="52"/>
        <v xml:space="preserve"> </v>
      </c>
      <c r="BX76" s="13" t="str">
        <f t="shared" si="53"/>
        <v>1200A (i.e. J)</v>
      </c>
      <c r="BY76" s="29">
        <v>1160</v>
      </c>
      <c r="BZ76" s="13" t="str">
        <f t="shared" si="54"/>
        <v xml:space="preserve"> </v>
      </c>
      <c r="CA76" s="13" t="str">
        <f t="shared" si="55"/>
        <v xml:space="preserve"> </v>
      </c>
      <c r="CB76" s="13" t="str">
        <f t="shared" si="56"/>
        <v xml:space="preserve"> </v>
      </c>
      <c r="CC76" s="13" t="str">
        <f t="shared" si="57"/>
        <v xml:space="preserve"> </v>
      </c>
      <c r="CD76" s="13" t="str">
        <f t="shared" si="58"/>
        <v xml:space="preserve"> </v>
      </c>
      <c r="CE76" s="13" t="str">
        <f t="shared" si="59"/>
        <v>0.4s, Ixixt off</v>
      </c>
    </row>
    <row r="77" spans="13:83" x14ac:dyDescent="0.25">
      <c r="M77" s="25"/>
      <c r="N77" s="29">
        <v>1280.0999999999999</v>
      </c>
      <c r="O77" s="13" t="str">
        <f t="shared" si="0"/>
        <v xml:space="preserve"> </v>
      </c>
      <c r="P77" s="13" t="str">
        <f t="shared" si="1"/>
        <v xml:space="preserve"> </v>
      </c>
      <c r="Q77" s="13" t="str">
        <f t="shared" si="2"/>
        <v xml:space="preserve"> </v>
      </c>
      <c r="R77" s="13" t="str">
        <f t="shared" si="3"/>
        <v xml:space="preserve"> </v>
      </c>
      <c r="S77" s="13" t="str">
        <f t="shared" si="4"/>
        <v xml:space="preserve"> </v>
      </c>
      <c r="T77" s="13" t="str">
        <f t="shared" si="5"/>
        <v xml:space="preserve"> </v>
      </c>
      <c r="U77" s="63">
        <v>1280.0999999999999</v>
      </c>
      <c r="V77" s="13" t="str">
        <f t="shared" si="6"/>
        <v xml:space="preserve"> </v>
      </c>
      <c r="W77" s="13" t="str">
        <f t="shared" si="7"/>
        <v xml:space="preserve"> </v>
      </c>
      <c r="X77" s="13" t="str">
        <f t="shared" si="8"/>
        <v xml:space="preserve"> </v>
      </c>
      <c r="Y77" s="13" t="str">
        <f t="shared" si="9"/>
        <v xml:space="preserve"> </v>
      </c>
      <c r="Z77" s="13" t="str">
        <f t="shared" si="10"/>
        <v xml:space="preserve"> </v>
      </c>
      <c r="AA77" s="13" t="str">
        <f t="shared" si="11"/>
        <v>Micrologic 6.0</v>
      </c>
      <c r="AB77" s="63">
        <v>1280.0999999999999</v>
      </c>
      <c r="AC77" s="13" t="str">
        <f t="shared" si="12"/>
        <v xml:space="preserve"> </v>
      </c>
      <c r="AD77" s="13" t="str">
        <f t="shared" si="13"/>
        <v xml:space="preserve"> </v>
      </c>
      <c r="AE77" s="13" t="str">
        <f t="shared" si="14"/>
        <v xml:space="preserve"> </v>
      </c>
      <c r="AF77" s="13" t="str">
        <f t="shared" si="15"/>
        <v xml:space="preserve"> </v>
      </c>
      <c r="AG77" s="13" t="str">
        <f t="shared" si="16"/>
        <v xml:space="preserve"> </v>
      </c>
      <c r="AH77" s="13" t="str">
        <f t="shared" si="17"/>
        <v>1600A</v>
      </c>
      <c r="AI77" s="63">
        <v>1280.0999999999999</v>
      </c>
      <c r="AJ77" s="13" t="str">
        <f t="shared" si="18"/>
        <v xml:space="preserve"> </v>
      </c>
      <c r="AK77" s="13" t="str">
        <f t="shared" si="19"/>
        <v xml:space="preserve"> </v>
      </c>
      <c r="AL77" s="13" t="str">
        <f t="shared" si="20"/>
        <v xml:space="preserve"> </v>
      </c>
      <c r="AM77" s="13" t="str">
        <f t="shared" si="21"/>
        <v xml:space="preserve"> </v>
      </c>
      <c r="AN77" s="13" t="str">
        <f t="shared" si="22"/>
        <v xml:space="preserve"> </v>
      </c>
      <c r="AO77" s="13" t="str">
        <f t="shared" si="23"/>
        <v>1440A (i.e. 0.9xIn)</v>
      </c>
      <c r="AP77" s="29">
        <v>1280.0999999999999</v>
      </c>
      <c r="AQ77" s="13" t="str">
        <f t="shared" si="24"/>
        <v xml:space="preserve"> </v>
      </c>
      <c r="AR77" s="13" t="str">
        <f t="shared" si="25"/>
        <v xml:space="preserve"> </v>
      </c>
      <c r="AS77" s="13" t="str">
        <f t="shared" si="26"/>
        <v xml:space="preserve"> </v>
      </c>
      <c r="AT77" s="13" t="str">
        <f t="shared" si="27"/>
        <v xml:space="preserve"> </v>
      </c>
      <c r="AU77" s="13" t="str">
        <f t="shared" si="28"/>
        <v xml:space="preserve"> </v>
      </c>
      <c r="AV77" s="13" t="str">
        <f t="shared" si="29"/>
        <v>8s</v>
      </c>
      <c r="AW77" s="29">
        <v>1280.0999999999999</v>
      </c>
      <c r="AX77" s="13" t="str">
        <f t="shared" si="30"/>
        <v xml:space="preserve"> </v>
      </c>
      <c r="AY77" s="13" t="str">
        <f t="shared" si="31"/>
        <v xml:space="preserve"> </v>
      </c>
      <c r="AZ77" s="13" t="str">
        <f t="shared" si="32"/>
        <v xml:space="preserve"> </v>
      </c>
      <c r="BA77" s="13" t="str">
        <f t="shared" si="33"/>
        <v xml:space="preserve"> </v>
      </c>
      <c r="BB77" s="13" t="str">
        <f t="shared" si="34"/>
        <v xml:space="preserve"> </v>
      </c>
      <c r="BC77" s="13" t="str">
        <f t="shared" si="35"/>
        <v>3600A (i.e. 2.5xIr)</v>
      </c>
      <c r="BD77" s="29">
        <v>1280.0999999999999</v>
      </c>
      <c r="BE77" s="13" t="str">
        <f t="shared" si="36"/>
        <v xml:space="preserve"> </v>
      </c>
      <c r="BF77" s="13" t="str">
        <f t="shared" si="37"/>
        <v xml:space="preserve"> </v>
      </c>
      <c r="BG77" s="13" t="str">
        <f t="shared" si="38"/>
        <v xml:space="preserve"> </v>
      </c>
      <c r="BH77" s="13" t="str">
        <f t="shared" si="39"/>
        <v xml:space="preserve"> </v>
      </c>
      <c r="BI77" s="13" t="str">
        <f t="shared" si="40"/>
        <v xml:space="preserve"> </v>
      </c>
      <c r="BJ77" s="13" t="str">
        <f t="shared" si="41"/>
        <v>0.1s, IxIxt on</v>
      </c>
      <c r="BK77" s="29">
        <v>1280.0999999999999</v>
      </c>
      <c r="BL77" s="13" t="str">
        <f t="shared" si="42"/>
        <v xml:space="preserve"> </v>
      </c>
      <c r="BM77" s="13" t="str">
        <f t="shared" si="43"/>
        <v xml:space="preserve"> </v>
      </c>
      <c r="BN77" s="13" t="str">
        <f t="shared" si="44"/>
        <v xml:space="preserve"> </v>
      </c>
      <c r="BO77" s="13" t="str">
        <f t="shared" si="45"/>
        <v xml:space="preserve"> </v>
      </c>
      <c r="BP77" s="13" t="str">
        <f t="shared" si="46"/>
        <v xml:space="preserve"> </v>
      </c>
      <c r="BQ77" s="13" t="str">
        <f t="shared" si="47"/>
        <v>6400A (i.e. 4xIn)</v>
      </c>
      <c r="BR77" s="29">
        <v>1280.0999999999999</v>
      </c>
      <c r="BS77" s="13" t="str">
        <f t="shared" si="48"/>
        <v xml:space="preserve"> </v>
      </c>
      <c r="BT77" s="13" t="str">
        <f t="shared" si="49"/>
        <v xml:space="preserve"> </v>
      </c>
      <c r="BU77" s="13" t="str">
        <f t="shared" si="50"/>
        <v xml:space="preserve"> </v>
      </c>
      <c r="BV77" s="13" t="str">
        <f t="shared" si="51"/>
        <v xml:space="preserve"> </v>
      </c>
      <c r="BW77" s="13" t="str">
        <f t="shared" si="52"/>
        <v xml:space="preserve"> </v>
      </c>
      <c r="BX77" s="13" t="str">
        <f t="shared" si="53"/>
        <v>1200A (i.e. J)</v>
      </c>
      <c r="BY77" s="29">
        <v>1280.0999999999999</v>
      </c>
      <c r="BZ77" s="13" t="str">
        <f t="shared" si="54"/>
        <v xml:space="preserve"> </v>
      </c>
      <c r="CA77" s="13" t="str">
        <f t="shared" si="55"/>
        <v xml:space="preserve"> </v>
      </c>
      <c r="CB77" s="13" t="str">
        <f t="shared" si="56"/>
        <v xml:space="preserve"> </v>
      </c>
      <c r="CC77" s="13" t="str">
        <f t="shared" si="57"/>
        <v xml:space="preserve"> </v>
      </c>
      <c r="CD77" s="13" t="str">
        <f t="shared" si="58"/>
        <v xml:space="preserve"> </v>
      </c>
      <c r="CE77" s="13" t="str">
        <f t="shared" si="59"/>
        <v>0.4s, Ixixt off</v>
      </c>
    </row>
    <row r="78" spans="13:83" x14ac:dyDescent="0.25">
      <c r="M78" s="25"/>
      <c r="N78" s="29">
        <v>1440.1</v>
      </c>
      <c r="O78" s="13" t="str">
        <f t="shared" si="0"/>
        <v xml:space="preserve"> </v>
      </c>
      <c r="P78" s="13" t="str">
        <f t="shared" si="1"/>
        <v xml:space="preserve"> </v>
      </c>
      <c r="Q78" s="13" t="str">
        <f t="shared" si="2"/>
        <v xml:space="preserve"> </v>
      </c>
      <c r="R78" s="13" t="str">
        <f t="shared" si="3"/>
        <v xml:space="preserve"> </v>
      </c>
      <c r="S78" s="13" t="str">
        <f t="shared" si="4"/>
        <v xml:space="preserve"> </v>
      </c>
      <c r="T78" s="13" t="str">
        <f t="shared" si="5"/>
        <v xml:space="preserve"> </v>
      </c>
      <c r="U78" s="63">
        <v>1440.1</v>
      </c>
      <c r="V78" s="13" t="str">
        <f t="shared" si="6"/>
        <v xml:space="preserve"> </v>
      </c>
      <c r="W78" s="13" t="str">
        <f t="shared" si="7"/>
        <v xml:space="preserve"> </v>
      </c>
      <c r="X78" s="13" t="str">
        <f t="shared" si="8"/>
        <v xml:space="preserve"> </v>
      </c>
      <c r="Y78" s="13" t="str">
        <f t="shared" si="9"/>
        <v xml:space="preserve"> </v>
      </c>
      <c r="Z78" s="13" t="str">
        <f t="shared" si="10"/>
        <v xml:space="preserve"> </v>
      </c>
      <c r="AA78" s="13" t="str">
        <f t="shared" si="11"/>
        <v>Micrologic 6.0</v>
      </c>
      <c r="AB78" s="63">
        <v>1440.1</v>
      </c>
      <c r="AC78" s="13" t="str">
        <f t="shared" si="12"/>
        <v xml:space="preserve"> </v>
      </c>
      <c r="AD78" s="13" t="str">
        <f t="shared" si="13"/>
        <v xml:space="preserve"> </v>
      </c>
      <c r="AE78" s="13" t="str">
        <f t="shared" si="14"/>
        <v xml:space="preserve"> </v>
      </c>
      <c r="AF78" s="13" t="str">
        <f t="shared" si="15"/>
        <v xml:space="preserve"> </v>
      </c>
      <c r="AG78" s="13" t="str">
        <f t="shared" si="16"/>
        <v xml:space="preserve"> </v>
      </c>
      <c r="AH78" s="13" t="str">
        <f t="shared" si="17"/>
        <v>1600A</v>
      </c>
      <c r="AI78" s="63">
        <v>1440.1</v>
      </c>
      <c r="AJ78" s="13" t="str">
        <f t="shared" si="18"/>
        <v xml:space="preserve"> </v>
      </c>
      <c r="AK78" s="13" t="str">
        <f t="shared" si="19"/>
        <v xml:space="preserve"> </v>
      </c>
      <c r="AL78" s="13" t="str">
        <f t="shared" si="20"/>
        <v xml:space="preserve"> </v>
      </c>
      <c r="AM78" s="13" t="str">
        <f t="shared" si="21"/>
        <v xml:space="preserve"> </v>
      </c>
      <c r="AN78" s="13" t="str">
        <f t="shared" si="22"/>
        <v xml:space="preserve"> </v>
      </c>
      <c r="AO78" s="13" t="str">
        <f t="shared" si="23"/>
        <v>1520A (i.e. 0.95xIn)</v>
      </c>
      <c r="AP78" s="29">
        <v>1440.1</v>
      </c>
      <c r="AQ78" s="13" t="str">
        <f t="shared" si="24"/>
        <v xml:space="preserve"> </v>
      </c>
      <c r="AR78" s="13" t="str">
        <f t="shared" si="25"/>
        <v xml:space="preserve"> </v>
      </c>
      <c r="AS78" s="13" t="str">
        <f t="shared" si="26"/>
        <v xml:space="preserve"> </v>
      </c>
      <c r="AT78" s="13" t="str">
        <f t="shared" si="27"/>
        <v xml:space="preserve"> </v>
      </c>
      <c r="AU78" s="13" t="str">
        <f t="shared" si="28"/>
        <v xml:space="preserve"> </v>
      </c>
      <c r="AV78" s="13" t="str">
        <f t="shared" si="29"/>
        <v>8s</v>
      </c>
      <c r="AW78" s="29">
        <v>1440.1</v>
      </c>
      <c r="AX78" s="13" t="str">
        <f t="shared" si="30"/>
        <v xml:space="preserve"> </v>
      </c>
      <c r="AY78" s="13" t="str">
        <f t="shared" si="31"/>
        <v xml:space="preserve"> </v>
      </c>
      <c r="AZ78" s="13" t="str">
        <f t="shared" si="32"/>
        <v xml:space="preserve"> </v>
      </c>
      <c r="BA78" s="13" t="str">
        <f t="shared" si="33"/>
        <v xml:space="preserve"> </v>
      </c>
      <c r="BB78" s="13" t="str">
        <f t="shared" si="34"/>
        <v xml:space="preserve"> </v>
      </c>
      <c r="BC78" s="13" t="str">
        <f t="shared" si="35"/>
        <v>3800A (i.e. 2.5xIr)</v>
      </c>
      <c r="BD78" s="29">
        <v>1440.1</v>
      </c>
      <c r="BE78" s="13" t="str">
        <f t="shared" si="36"/>
        <v xml:space="preserve"> </v>
      </c>
      <c r="BF78" s="13" t="str">
        <f t="shared" si="37"/>
        <v xml:space="preserve"> </v>
      </c>
      <c r="BG78" s="13" t="str">
        <f t="shared" si="38"/>
        <v xml:space="preserve"> </v>
      </c>
      <c r="BH78" s="13" t="str">
        <f t="shared" si="39"/>
        <v xml:space="preserve"> </v>
      </c>
      <c r="BI78" s="13" t="str">
        <f t="shared" si="40"/>
        <v xml:space="preserve"> </v>
      </c>
      <c r="BJ78" s="13" t="str">
        <f t="shared" si="41"/>
        <v>0.1s, IxIxt on</v>
      </c>
      <c r="BK78" s="29">
        <v>1440.1</v>
      </c>
      <c r="BL78" s="13" t="str">
        <f t="shared" si="42"/>
        <v xml:space="preserve"> </v>
      </c>
      <c r="BM78" s="13" t="str">
        <f t="shared" si="43"/>
        <v xml:space="preserve"> </v>
      </c>
      <c r="BN78" s="13" t="str">
        <f t="shared" si="44"/>
        <v xml:space="preserve"> </v>
      </c>
      <c r="BO78" s="13" t="str">
        <f t="shared" si="45"/>
        <v xml:space="preserve"> </v>
      </c>
      <c r="BP78" s="13" t="str">
        <f t="shared" si="46"/>
        <v xml:space="preserve"> </v>
      </c>
      <c r="BQ78" s="13" t="str">
        <f t="shared" si="47"/>
        <v>6400A (i.e. 4xIn)</v>
      </c>
      <c r="BR78" s="29">
        <v>1440.1</v>
      </c>
      <c r="BS78" s="13" t="str">
        <f t="shared" si="48"/>
        <v xml:space="preserve"> </v>
      </c>
      <c r="BT78" s="13" t="str">
        <f t="shared" si="49"/>
        <v xml:space="preserve"> </v>
      </c>
      <c r="BU78" s="13" t="str">
        <f t="shared" si="50"/>
        <v xml:space="preserve"> </v>
      </c>
      <c r="BV78" s="13" t="str">
        <f t="shared" si="51"/>
        <v xml:space="preserve"> </v>
      </c>
      <c r="BW78" s="13" t="str">
        <f t="shared" si="52"/>
        <v xml:space="preserve"> </v>
      </c>
      <c r="BX78" s="13" t="str">
        <f t="shared" si="53"/>
        <v>1200A (i.e. J)</v>
      </c>
      <c r="BY78" s="29">
        <v>1440.1</v>
      </c>
      <c r="BZ78" s="13" t="str">
        <f t="shared" si="54"/>
        <v xml:space="preserve"> </v>
      </c>
      <c r="CA78" s="13" t="str">
        <f t="shared" si="55"/>
        <v xml:space="preserve"> </v>
      </c>
      <c r="CB78" s="13" t="str">
        <f t="shared" si="56"/>
        <v xml:space="preserve"> </v>
      </c>
      <c r="CC78" s="13" t="str">
        <f t="shared" si="57"/>
        <v xml:space="preserve"> </v>
      </c>
      <c r="CD78" s="13" t="str">
        <f t="shared" si="58"/>
        <v xml:space="preserve"> </v>
      </c>
      <c r="CE78" s="13" t="str">
        <f t="shared" si="59"/>
        <v>0.4s, Ixixt off</v>
      </c>
    </row>
    <row r="79" spans="13:83" x14ac:dyDescent="0.25">
      <c r="M79" s="25"/>
      <c r="N79" s="29">
        <v>1450</v>
      </c>
      <c r="O79" s="13" t="str">
        <f t="shared" si="0"/>
        <v xml:space="preserve"> </v>
      </c>
      <c r="P79" s="13" t="str">
        <f t="shared" si="1"/>
        <v xml:space="preserve"> </v>
      </c>
      <c r="Q79" s="13" t="str">
        <f t="shared" si="2"/>
        <v xml:space="preserve"> </v>
      </c>
      <c r="R79" s="13" t="str">
        <f t="shared" si="3"/>
        <v xml:space="preserve"> </v>
      </c>
      <c r="S79" s="13" t="str">
        <f t="shared" si="4"/>
        <v xml:space="preserve"> </v>
      </c>
      <c r="T79" s="13" t="str">
        <f t="shared" si="5"/>
        <v xml:space="preserve"> </v>
      </c>
      <c r="U79" s="63">
        <v>1450</v>
      </c>
      <c r="V79" s="13" t="str">
        <f t="shared" si="6"/>
        <v xml:space="preserve"> </v>
      </c>
      <c r="W79" s="13" t="str">
        <f t="shared" si="7"/>
        <v xml:space="preserve"> </v>
      </c>
      <c r="X79" s="13" t="str">
        <f t="shared" si="8"/>
        <v xml:space="preserve"> </v>
      </c>
      <c r="Y79" s="13" t="str">
        <f t="shared" si="9"/>
        <v xml:space="preserve"> </v>
      </c>
      <c r="Z79" s="13" t="str">
        <f t="shared" si="10"/>
        <v xml:space="preserve"> </v>
      </c>
      <c r="AA79" s="13" t="str">
        <f t="shared" si="11"/>
        <v xml:space="preserve"> </v>
      </c>
      <c r="AB79" s="63">
        <v>1450</v>
      </c>
      <c r="AC79" s="13" t="str">
        <f t="shared" si="12"/>
        <v xml:space="preserve"> </v>
      </c>
      <c r="AD79" s="13" t="str">
        <f t="shared" si="13"/>
        <v xml:space="preserve"> </v>
      </c>
      <c r="AE79" s="13" t="str">
        <f t="shared" si="14"/>
        <v xml:space="preserve"> </v>
      </c>
      <c r="AF79" s="13" t="str">
        <f t="shared" si="15"/>
        <v xml:space="preserve"> </v>
      </c>
      <c r="AG79" s="13" t="str">
        <f t="shared" si="16"/>
        <v xml:space="preserve"> </v>
      </c>
      <c r="AH79" s="13" t="str">
        <f t="shared" si="17"/>
        <v xml:space="preserve"> </v>
      </c>
      <c r="AI79" s="63">
        <v>1450</v>
      </c>
      <c r="AJ79" s="13" t="str">
        <f t="shared" si="18"/>
        <v xml:space="preserve"> </v>
      </c>
      <c r="AK79" s="13" t="str">
        <f t="shared" si="19"/>
        <v xml:space="preserve"> </v>
      </c>
      <c r="AL79" s="13" t="str">
        <f t="shared" si="20"/>
        <v xml:space="preserve"> </v>
      </c>
      <c r="AM79" s="13" t="str">
        <f t="shared" si="21"/>
        <v xml:space="preserve"> </v>
      </c>
      <c r="AN79" s="13" t="str">
        <f t="shared" si="22"/>
        <v xml:space="preserve"> </v>
      </c>
      <c r="AO79" s="13" t="str">
        <f t="shared" si="23"/>
        <v xml:space="preserve"> </v>
      </c>
      <c r="AP79" s="29">
        <v>1450</v>
      </c>
      <c r="AQ79" s="13" t="str">
        <f t="shared" si="24"/>
        <v xml:space="preserve"> </v>
      </c>
      <c r="AR79" s="13" t="str">
        <f t="shared" si="25"/>
        <v xml:space="preserve"> </v>
      </c>
      <c r="AS79" s="13" t="str">
        <f t="shared" si="26"/>
        <v xml:space="preserve"> </v>
      </c>
      <c r="AT79" s="13" t="str">
        <f t="shared" si="27"/>
        <v xml:space="preserve"> </v>
      </c>
      <c r="AU79" s="13" t="str">
        <f t="shared" si="28"/>
        <v xml:space="preserve"> </v>
      </c>
      <c r="AV79" s="13" t="str">
        <f t="shared" si="29"/>
        <v xml:space="preserve"> </v>
      </c>
      <c r="AW79" s="29">
        <v>1450</v>
      </c>
      <c r="AX79" s="13" t="str">
        <f t="shared" si="30"/>
        <v xml:space="preserve"> </v>
      </c>
      <c r="AY79" s="13" t="str">
        <f t="shared" si="31"/>
        <v xml:space="preserve"> </v>
      </c>
      <c r="AZ79" s="13" t="str">
        <f t="shared" si="32"/>
        <v xml:space="preserve"> </v>
      </c>
      <c r="BA79" s="13" t="str">
        <f t="shared" si="33"/>
        <v xml:space="preserve"> </v>
      </c>
      <c r="BB79" s="13" t="str">
        <f t="shared" si="34"/>
        <v xml:space="preserve"> </v>
      </c>
      <c r="BC79" s="13" t="str">
        <f t="shared" si="35"/>
        <v xml:space="preserve"> </v>
      </c>
      <c r="BD79" s="29">
        <v>1450</v>
      </c>
      <c r="BE79" s="13" t="str">
        <f t="shared" si="36"/>
        <v xml:space="preserve"> </v>
      </c>
      <c r="BF79" s="13" t="str">
        <f t="shared" si="37"/>
        <v xml:space="preserve"> </v>
      </c>
      <c r="BG79" s="13" t="str">
        <f t="shared" si="38"/>
        <v xml:space="preserve"> </v>
      </c>
      <c r="BH79" s="13" t="str">
        <f t="shared" si="39"/>
        <v xml:space="preserve"> </v>
      </c>
      <c r="BI79" s="13" t="str">
        <f t="shared" si="40"/>
        <v xml:space="preserve"> </v>
      </c>
      <c r="BJ79" s="13" t="str">
        <f t="shared" si="41"/>
        <v xml:space="preserve"> </v>
      </c>
      <c r="BK79" s="29">
        <v>1450</v>
      </c>
      <c r="BL79" s="13" t="str">
        <f t="shared" si="42"/>
        <v xml:space="preserve"> </v>
      </c>
      <c r="BM79" s="13" t="str">
        <f t="shared" si="43"/>
        <v xml:space="preserve"> </v>
      </c>
      <c r="BN79" s="13" t="str">
        <f t="shared" si="44"/>
        <v xml:space="preserve"> </v>
      </c>
      <c r="BO79" s="13" t="str">
        <f t="shared" si="45"/>
        <v xml:space="preserve"> </v>
      </c>
      <c r="BP79" s="13" t="str">
        <f t="shared" si="46"/>
        <v xml:space="preserve"> </v>
      </c>
      <c r="BQ79" s="13" t="str">
        <f t="shared" si="47"/>
        <v xml:space="preserve"> </v>
      </c>
      <c r="BR79" s="29">
        <v>1450</v>
      </c>
      <c r="BS79" s="13" t="str">
        <f t="shared" si="48"/>
        <v xml:space="preserve"> </v>
      </c>
      <c r="BT79" s="13" t="str">
        <f t="shared" si="49"/>
        <v xml:space="preserve"> </v>
      </c>
      <c r="BU79" s="13" t="str">
        <f t="shared" si="50"/>
        <v xml:space="preserve"> </v>
      </c>
      <c r="BV79" s="13" t="str">
        <f t="shared" si="51"/>
        <v xml:space="preserve"> </v>
      </c>
      <c r="BW79" s="13" t="str">
        <f t="shared" si="52"/>
        <v xml:space="preserve"> </v>
      </c>
      <c r="BX79" s="13" t="str">
        <f t="shared" si="53"/>
        <v xml:space="preserve"> </v>
      </c>
      <c r="BY79" s="29">
        <v>1450</v>
      </c>
      <c r="BZ79" s="13" t="str">
        <f t="shared" si="54"/>
        <v xml:space="preserve"> </v>
      </c>
      <c r="CA79" s="13" t="str">
        <f t="shared" si="55"/>
        <v xml:space="preserve"> </v>
      </c>
      <c r="CB79" s="13" t="str">
        <f t="shared" si="56"/>
        <v xml:space="preserve"> </v>
      </c>
      <c r="CC79" s="13" t="str">
        <f t="shared" si="57"/>
        <v xml:space="preserve"> </v>
      </c>
      <c r="CD79" s="13" t="str">
        <f t="shared" si="58"/>
        <v xml:space="preserve"> </v>
      </c>
      <c r="CE79" s="13" t="str">
        <f t="shared" si="59"/>
        <v xml:space="preserve"> </v>
      </c>
    </row>
    <row r="80" spans="13:83" x14ac:dyDescent="0.25">
      <c r="N80" s="228">
        <v>2</v>
      </c>
      <c r="O80" s="228"/>
      <c r="P80" s="228"/>
      <c r="Q80" s="228"/>
      <c r="R80" s="228"/>
      <c r="S80" s="228"/>
      <c r="T80" s="228"/>
      <c r="U80" s="228">
        <v>3</v>
      </c>
      <c r="V80" s="228"/>
      <c r="W80" s="228"/>
      <c r="X80" s="228"/>
      <c r="Y80" s="228"/>
      <c r="Z80" s="228"/>
      <c r="AA80" s="228"/>
      <c r="AB80" s="228">
        <v>4</v>
      </c>
      <c r="AC80" s="228"/>
      <c r="AD80" s="228"/>
      <c r="AE80" s="228"/>
      <c r="AF80" s="228"/>
      <c r="AG80" s="228"/>
      <c r="AH80" s="228"/>
      <c r="AI80" s="228">
        <v>5</v>
      </c>
      <c r="AJ80" s="228"/>
      <c r="AK80" s="228"/>
      <c r="AL80" s="228"/>
      <c r="AM80" s="228"/>
      <c r="AN80" s="228"/>
      <c r="AO80" s="228"/>
      <c r="AP80" s="228">
        <v>6</v>
      </c>
      <c r="AQ80" s="228"/>
      <c r="AR80" s="228"/>
      <c r="AS80" s="228"/>
      <c r="AT80" s="228"/>
      <c r="AU80" s="228"/>
      <c r="AV80" s="228"/>
      <c r="AW80" s="228">
        <v>7</v>
      </c>
      <c r="AX80" s="228"/>
      <c r="AY80" s="228"/>
      <c r="AZ80" s="228"/>
      <c r="BA80" s="228"/>
      <c r="BB80" s="228"/>
      <c r="BC80" s="228"/>
      <c r="BD80" s="228">
        <v>8</v>
      </c>
      <c r="BE80" s="228"/>
      <c r="BF80" s="228"/>
      <c r="BG80" s="228"/>
      <c r="BH80" s="228"/>
      <c r="BI80" s="228"/>
      <c r="BJ80" s="228"/>
      <c r="BK80" s="228">
        <v>9</v>
      </c>
      <c r="BL80" s="228"/>
      <c r="BM80" s="228"/>
      <c r="BN80" s="228"/>
      <c r="BO80" s="228"/>
      <c r="BP80" s="228"/>
      <c r="BQ80" s="228"/>
      <c r="BR80" s="228">
        <v>10</v>
      </c>
      <c r="BS80" s="228"/>
      <c r="BT80" s="228"/>
      <c r="BU80" s="228"/>
      <c r="BV80" s="228"/>
      <c r="BW80" s="228"/>
      <c r="BX80" s="228"/>
      <c r="BY80" s="228">
        <v>11</v>
      </c>
      <c r="BZ80" s="228"/>
      <c r="CA80" s="228"/>
      <c r="CB80" s="228"/>
      <c r="CC80" s="228"/>
      <c r="CD80" s="228"/>
      <c r="CE80" s="228"/>
    </row>
    <row r="81" spans="13:13" x14ac:dyDescent="0.25">
      <c r="M81" s="25"/>
    </row>
    <row r="82" spans="13:13" x14ac:dyDescent="0.25">
      <c r="M82" s="25"/>
    </row>
  </sheetData>
  <mergeCells count="21">
    <mergeCell ref="C2:L2"/>
    <mergeCell ref="N51:T51"/>
    <mergeCell ref="AP51:AV51"/>
    <mergeCell ref="AW51:BC51"/>
    <mergeCell ref="BD51:BJ51"/>
    <mergeCell ref="U51:AA51"/>
    <mergeCell ref="AB51:AH51"/>
    <mergeCell ref="AI51:AO51"/>
    <mergeCell ref="BK51:BQ51"/>
    <mergeCell ref="BR51:BX51"/>
    <mergeCell ref="BY51:CE51"/>
    <mergeCell ref="N80:T80"/>
    <mergeCell ref="AP80:AV80"/>
    <mergeCell ref="AW80:BC80"/>
    <mergeCell ref="BD80:BJ80"/>
    <mergeCell ref="BK80:BQ80"/>
    <mergeCell ref="BR80:BX80"/>
    <mergeCell ref="BY80:CE80"/>
    <mergeCell ref="U80:AA80"/>
    <mergeCell ref="AB80:AH80"/>
    <mergeCell ref="AI80:AO8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3" sqref="D3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33"/>
  <sheetViews>
    <sheetView zoomScaleNormal="100" workbookViewId="0">
      <selection activeCell="D33" sqref="D33"/>
    </sheetView>
  </sheetViews>
  <sheetFormatPr defaultRowHeight="15" x14ac:dyDescent="0.25"/>
  <cols>
    <col min="1" max="1" width="21.28515625" customWidth="1"/>
    <col min="4" max="4" width="9.5703125" bestFit="1" customWidth="1"/>
    <col min="6" max="6" width="11.42578125" customWidth="1"/>
  </cols>
  <sheetData>
    <row r="1" spans="1:20" ht="19.5" customHeight="1" x14ac:dyDescent="0.3">
      <c r="A1" s="186" t="s">
        <v>351</v>
      </c>
      <c r="B1" s="187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65"/>
      <c r="R1" s="65"/>
      <c r="S1" s="65"/>
      <c r="T1" s="65"/>
    </row>
    <row r="2" spans="1:20" ht="15.75" customHeight="1" x14ac:dyDescent="0.25">
      <c r="A2" s="138"/>
      <c r="B2" s="65"/>
      <c r="C2" s="65"/>
      <c r="D2" s="65"/>
      <c r="E2" s="65"/>
      <c r="F2" s="65"/>
      <c r="G2" s="133"/>
      <c r="H2" s="133"/>
      <c r="I2" s="133"/>
      <c r="J2" s="133"/>
      <c r="K2" s="65"/>
      <c r="L2" s="65"/>
      <c r="M2" s="65"/>
      <c r="N2" s="65"/>
      <c r="O2" s="65"/>
      <c r="P2" s="113"/>
      <c r="Q2" s="65"/>
      <c r="R2" s="65"/>
      <c r="S2" s="65"/>
      <c r="T2" s="65"/>
    </row>
    <row r="3" spans="1:20" ht="15.75" customHeight="1" x14ac:dyDescent="0.25">
      <c r="A3" s="59" t="s">
        <v>169</v>
      </c>
      <c r="B3" s="176">
        <v>500</v>
      </c>
      <c r="C3" s="134" t="s">
        <v>314</v>
      </c>
      <c r="D3" s="147" t="str">
        <f>IF(B3&lt;MAX(B8:B9),"Load is above T/F rating","")</f>
        <v/>
      </c>
      <c r="E3" s="129"/>
      <c r="F3" s="65"/>
      <c r="G3" s="201" t="str">
        <f>IF($B$4="XVI","Settings for 1st Metering MCCB","Settings for Metering MCCB")</f>
        <v>Settings for Metering MCCB</v>
      </c>
      <c r="H3" s="201"/>
      <c r="I3" s="201"/>
      <c r="J3" s="201"/>
      <c r="K3" s="65"/>
      <c r="L3" s="65"/>
      <c r="M3" s="65"/>
      <c r="N3" s="65"/>
      <c r="O3" s="65"/>
      <c r="P3" s="113"/>
      <c r="Q3" s="65"/>
      <c r="R3" s="65"/>
      <c r="S3" s="65"/>
      <c r="T3" s="65"/>
    </row>
    <row r="4" spans="1:20" ht="15.75" customHeight="1" x14ac:dyDescent="0.25">
      <c r="A4" s="59" t="s">
        <v>303</v>
      </c>
      <c r="B4" s="176">
        <v>50</v>
      </c>
      <c r="C4" s="135" t="s">
        <v>315</v>
      </c>
      <c r="D4" s="101"/>
      <c r="E4" s="101"/>
      <c r="F4" s="65"/>
      <c r="G4" s="192" t="str">
        <f>VLOOKUP(MAX($E$8:$E$9),'MCCB C'!$N$53:$T$79,MATCH($B$3,'MCCB C'!N52:T52,0))</f>
        <v xml:space="preserve"> </v>
      </c>
      <c r="H4" s="192"/>
      <c r="I4" s="192"/>
      <c r="J4" s="192"/>
      <c r="K4" s="137"/>
      <c r="L4" s="137"/>
      <c r="M4" s="65"/>
      <c r="N4" s="65"/>
      <c r="O4" s="65"/>
      <c r="P4" s="113"/>
      <c r="Q4" s="65"/>
      <c r="R4" s="65"/>
      <c r="S4" s="65"/>
      <c r="T4" s="65"/>
    </row>
    <row r="5" spans="1:20" ht="15.75" customHeight="1" x14ac:dyDescent="0.25">
      <c r="A5" s="114"/>
      <c r="B5" s="101"/>
      <c r="C5" s="101"/>
      <c r="D5" s="101"/>
      <c r="E5" s="101"/>
      <c r="F5" s="65"/>
      <c r="G5" s="64"/>
      <c r="H5" s="106" t="s">
        <v>56</v>
      </c>
      <c r="I5" s="107" t="str">
        <f>VLOOKUP(MAX($E$8:$E$9),'MCCB C'!$U$53:$AA$79,MATCH($B$3,'MCCB C'!$U$52:$AA$52,0))</f>
        <v>Micrologic 5.0</v>
      </c>
      <c r="J5" s="64"/>
      <c r="K5" s="65"/>
      <c r="L5" s="136"/>
      <c r="M5" s="65"/>
      <c r="N5" s="65"/>
      <c r="O5" s="65"/>
      <c r="P5" s="113"/>
      <c r="Q5" s="65"/>
      <c r="R5" s="65"/>
      <c r="S5" s="65"/>
      <c r="T5" s="65"/>
    </row>
    <row r="6" spans="1:20" ht="15.75" customHeight="1" x14ac:dyDescent="0.35">
      <c r="A6" s="207" t="s">
        <v>313</v>
      </c>
      <c r="B6" s="209" t="s">
        <v>231</v>
      </c>
      <c r="C6" s="211" t="s">
        <v>6</v>
      </c>
      <c r="D6" s="212"/>
      <c r="E6" s="209" t="s">
        <v>232</v>
      </c>
      <c r="F6" s="65"/>
      <c r="G6" s="64"/>
      <c r="H6" s="106" t="s">
        <v>274</v>
      </c>
      <c r="I6" s="107" t="str">
        <f>VLOOKUP(MAX($E$8:$E$9),'MCCB C'!$AB$53:$AH$79,MATCH($B$3,'MCCB C'!$AB$52:$AH$52,0))</f>
        <v>800A</v>
      </c>
      <c r="J6" s="64"/>
      <c r="K6" s="65"/>
      <c r="L6" s="136"/>
      <c r="M6" s="65"/>
      <c r="N6" s="65"/>
      <c r="O6" s="65"/>
      <c r="P6" s="113"/>
      <c r="Q6" s="65"/>
      <c r="R6" s="65"/>
      <c r="S6" s="65"/>
      <c r="T6" s="65"/>
    </row>
    <row r="7" spans="1:20" ht="15.75" customHeight="1" x14ac:dyDescent="0.35">
      <c r="A7" s="208"/>
      <c r="B7" s="210"/>
      <c r="C7" s="213"/>
      <c r="D7" s="214"/>
      <c r="E7" s="210"/>
      <c r="F7" s="65"/>
      <c r="G7" s="64"/>
      <c r="H7" s="106" t="s">
        <v>275</v>
      </c>
      <c r="I7" s="107" t="str">
        <f>VLOOKUP(MAX($E$8:$E$9),'MCCB C'!$AI$53:$AO$79,MATCH($B$3,'MCCB C'!$AI$52:$AO$52,0))</f>
        <v>760A (i.e. 0.95xIn)</v>
      </c>
      <c r="J7" s="64"/>
      <c r="K7" s="65"/>
      <c r="L7" s="136"/>
      <c r="M7" s="65"/>
      <c r="N7" s="65"/>
      <c r="O7" s="65"/>
      <c r="P7" s="113"/>
      <c r="Q7" s="65"/>
      <c r="R7" s="65"/>
      <c r="S7" s="65"/>
      <c r="T7" s="65"/>
    </row>
    <row r="8" spans="1:20" ht="15.75" customHeight="1" x14ac:dyDescent="0.35">
      <c r="A8" s="51" t="s">
        <v>229</v>
      </c>
      <c r="B8" s="175">
        <v>500</v>
      </c>
      <c r="C8" s="174">
        <v>0.98</v>
      </c>
      <c r="D8" s="173" t="s">
        <v>7</v>
      </c>
      <c r="E8" s="52">
        <f>B8/0.69</f>
        <v>724.63768115942037</v>
      </c>
      <c r="F8" s="65"/>
      <c r="G8" s="64"/>
      <c r="H8" s="106" t="s">
        <v>276</v>
      </c>
      <c r="I8" s="107" t="str">
        <f>VLOOKUP(MAX($E$8:$E$9),'MCCB C'!$AP$53:$AV$79,MATCH($B$3,'MCCB C'!$AP$52:$AV$52,0))</f>
        <v>8s</v>
      </c>
      <c r="J8" s="64"/>
      <c r="K8" s="65"/>
      <c r="L8" s="136"/>
      <c r="M8" s="65"/>
      <c r="N8" s="65"/>
      <c r="O8" s="65"/>
      <c r="P8" s="113"/>
      <c r="Q8" s="65"/>
      <c r="R8" s="65"/>
      <c r="S8" s="65"/>
      <c r="T8" s="65"/>
    </row>
    <row r="9" spans="1:20" ht="15.75" customHeight="1" x14ac:dyDescent="0.35">
      <c r="A9" s="51" t="s">
        <v>230</v>
      </c>
      <c r="B9" s="173">
        <v>0</v>
      </c>
      <c r="C9" s="174">
        <v>1</v>
      </c>
      <c r="D9" s="173" t="s">
        <v>7</v>
      </c>
      <c r="E9" s="52">
        <f>B9/0.69</f>
        <v>0</v>
      </c>
      <c r="F9" s="65"/>
      <c r="G9" s="64"/>
      <c r="H9" s="106" t="s">
        <v>277</v>
      </c>
      <c r="I9" s="107" t="str">
        <f>VLOOKUP(MAX($E$8:$E$9),'MCCB C'!$AW$53:$BC$79,MATCH($B$3,'MCCB C'!$AW$52:$BC$52,0))</f>
        <v>2280A (i.e. 3xIr)</v>
      </c>
      <c r="J9" s="64"/>
      <c r="K9" s="65"/>
      <c r="L9" s="136"/>
      <c r="M9" s="65"/>
      <c r="N9" s="65"/>
      <c r="O9" s="65"/>
      <c r="P9" s="113"/>
      <c r="Q9" s="65"/>
      <c r="R9" s="65"/>
      <c r="S9" s="65"/>
      <c r="T9" s="65"/>
    </row>
    <row r="10" spans="1:20" ht="15.75" customHeight="1" x14ac:dyDescent="0.35">
      <c r="A10" s="138"/>
      <c r="B10" s="65"/>
      <c r="C10" s="65"/>
      <c r="D10" s="65"/>
      <c r="E10" s="65"/>
      <c r="F10" s="65"/>
      <c r="G10" s="64"/>
      <c r="H10" s="106" t="s">
        <v>278</v>
      </c>
      <c r="I10" s="107" t="str">
        <f>VLOOKUP(MAX($E$8:$E$9),'MCCB C'!$BD$53:$BJ$78,MATCH($B$3,'MCCB C'!$BD$52:$BJ$52,0))</f>
        <v>0.1s, IxIxt on</v>
      </c>
      <c r="J10" s="64"/>
      <c r="K10" s="65"/>
      <c r="L10" s="65"/>
      <c r="M10" s="65"/>
      <c r="N10" s="65"/>
      <c r="O10" s="65"/>
      <c r="P10" s="113"/>
      <c r="Q10" s="65"/>
      <c r="R10" s="65"/>
      <c r="S10" s="65"/>
      <c r="T10" s="65"/>
    </row>
    <row r="11" spans="1:20" ht="15.75" customHeight="1" x14ac:dyDescent="0.35">
      <c r="A11" s="138"/>
      <c r="B11" s="145"/>
      <c r="C11" s="145"/>
      <c r="D11" s="145"/>
      <c r="E11" s="145"/>
      <c r="G11" s="64"/>
      <c r="H11" s="106" t="s">
        <v>279</v>
      </c>
      <c r="I11" s="107" t="str">
        <f>VLOOKUP(MAX($E$8:$E$9),'MCCB C'!$BK$53:$BQ$78,MATCH($B$3,'MCCB C'!$BK$52:$BQ$52,0))</f>
        <v>6400A (i.e. 6xIn)</v>
      </c>
      <c r="J11" s="64"/>
      <c r="K11" s="65"/>
      <c r="L11" s="65"/>
      <c r="M11" s="65"/>
      <c r="N11" s="65"/>
      <c r="O11" s="65"/>
      <c r="P11" s="113"/>
      <c r="Q11" s="65"/>
      <c r="R11" s="65"/>
      <c r="S11" s="65"/>
      <c r="T11" s="65"/>
    </row>
    <row r="12" spans="1:20" ht="15.75" customHeight="1" x14ac:dyDescent="0.35">
      <c r="A12" s="138"/>
      <c r="B12" s="146"/>
      <c r="C12" s="146"/>
      <c r="D12" s="146"/>
      <c r="E12" s="146"/>
      <c r="G12" s="64"/>
      <c r="H12" s="106" t="s">
        <v>280</v>
      </c>
      <c r="I12" s="107" t="str">
        <f>VLOOKUP(MAX($E$8:$E$9),'MCCB C'!$BR$53:$BX$79,MATCH($B$3,'MCCB C'!$BR$52:$BX$52,0))</f>
        <v>N/A</v>
      </c>
      <c r="J12" s="64"/>
      <c r="K12" s="65"/>
      <c r="L12" s="65"/>
      <c r="M12" s="65"/>
      <c r="N12" s="65"/>
      <c r="O12" s="65"/>
      <c r="P12" s="113"/>
      <c r="Q12" s="65"/>
      <c r="R12" s="65"/>
      <c r="S12" s="65"/>
      <c r="T12" s="65"/>
    </row>
    <row r="13" spans="1:20" ht="15.75" customHeight="1" x14ac:dyDescent="0.35">
      <c r="A13" s="138"/>
      <c r="B13" s="142"/>
      <c r="C13" s="142"/>
      <c r="D13" s="142"/>
      <c r="E13" s="142"/>
      <c r="G13" s="64"/>
      <c r="H13" s="106" t="s">
        <v>281</v>
      </c>
      <c r="I13" s="107" t="str">
        <f>VLOOKUP(MAX($E$8:$E$9),'MCCB C'!$BY$53:$CE$78,MATCH($B$3,'MCCB C'!BY52:CE52,0))</f>
        <v>N/A</v>
      </c>
      <c r="J13" s="64"/>
      <c r="K13" s="65"/>
      <c r="L13" s="65"/>
      <c r="M13" s="65"/>
      <c r="N13" s="65"/>
      <c r="O13" s="65"/>
      <c r="P13" s="113"/>
      <c r="Q13" s="65"/>
      <c r="R13" s="65"/>
      <c r="S13" s="65"/>
      <c r="T13" s="65"/>
    </row>
    <row r="14" spans="1:20" ht="15.75" customHeight="1" x14ac:dyDescent="0.25">
      <c r="A14" s="138"/>
      <c r="B14" s="142"/>
      <c r="C14" s="142"/>
      <c r="D14" s="142"/>
      <c r="E14" s="142"/>
      <c r="G14" s="64"/>
      <c r="H14" s="106"/>
      <c r="I14" s="107"/>
      <c r="J14" s="64"/>
      <c r="K14" s="65"/>
      <c r="L14" s="65"/>
      <c r="M14" s="65"/>
      <c r="N14" s="65"/>
      <c r="O14" s="65"/>
      <c r="P14" s="113"/>
      <c r="Q14" s="65"/>
      <c r="R14" s="65"/>
      <c r="S14" s="65"/>
      <c r="T14" s="65"/>
    </row>
    <row r="15" spans="1:20" ht="15.75" customHeight="1" x14ac:dyDescent="0.25">
      <c r="A15" s="138"/>
      <c r="B15" s="142"/>
      <c r="C15" s="142"/>
      <c r="D15" s="142"/>
      <c r="E15" s="142"/>
      <c r="G15" s="64"/>
      <c r="H15" s="106"/>
      <c r="I15" s="107"/>
      <c r="J15" s="64"/>
      <c r="K15" s="65"/>
      <c r="L15" s="65"/>
      <c r="M15" s="65"/>
      <c r="N15" s="65"/>
      <c r="O15" s="65"/>
      <c r="P15" s="113"/>
      <c r="Q15" s="65"/>
      <c r="R15" s="65"/>
      <c r="S15" s="65"/>
      <c r="T15" s="65"/>
    </row>
    <row r="16" spans="1:20" ht="15.75" customHeight="1" thickBot="1" x14ac:dyDescent="0.3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1"/>
      <c r="Q16" s="65"/>
      <c r="R16" s="65"/>
      <c r="S16" s="65"/>
      <c r="T16" s="65"/>
    </row>
    <row r="17" spans="1:20" ht="15.75" customHeight="1" x14ac:dyDescent="0.25">
      <c r="A17" s="86" t="s">
        <v>318</v>
      </c>
      <c r="B17" s="87"/>
      <c r="C17" s="87"/>
      <c r="D17" s="88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9"/>
      <c r="Q17" s="64"/>
      <c r="R17" s="64"/>
      <c r="S17" s="65"/>
      <c r="T17" s="65"/>
    </row>
    <row r="18" spans="1:20" ht="15.75" customHeight="1" x14ac:dyDescent="0.25">
      <c r="A18" s="90"/>
      <c r="B18" s="64"/>
      <c r="C18" s="64"/>
      <c r="D18" s="64"/>
      <c r="E18" s="64"/>
      <c r="F18" s="188" t="s">
        <v>11</v>
      </c>
      <c r="G18" s="188"/>
      <c r="H18" s="189" t="s">
        <v>9</v>
      </c>
      <c r="I18" s="189"/>
      <c r="J18" s="189"/>
      <c r="K18" s="189"/>
      <c r="L18" s="189" t="s">
        <v>10</v>
      </c>
      <c r="M18" s="189"/>
      <c r="N18" s="189"/>
      <c r="O18" s="189"/>
      <c r="P18" s="91"/>
      <c r="Q18" s="64"/>
      <c r="R18" s="64"/>
      <c r="S18" s="65"/>
      <c r="T18" s="65"/>
    </row>
    <row r="19" spans="1:20" ht="15.75" customHeight="1" x14ac:dyDescent="0.25">
      <c r="A19" s="92" t="s">
        <v>24</v>
      </c>
      <c r="B19" s="202" t="s">
        <v>176</v>
      </c>
      <c r="C19" s="203"/>
      <c r="D19" s="204"/>
      <c r="E19" s="64"/>
      <c r="F19" s="188"/>
      <c r="G19" s="188"/>
      <c r="H19" s="148" t="s">
        <v>2</v>
      </c>
      <c r="I19" s="148" t="s">
        <v>0</v>
      </c>
      <c r="J19" s="148" t="s">
        <v>3</v>
      </c>
      <c r="K19" s="148" t="s">
        <v>4</v>
      </c>
      <c r="L19" s="148" t="s">
        <v>2</v>
      </c>
      <c r="M19" s="148" t="s">
        <v>0</v>
      </c>
      <c r="N19" s="148" t="s">
        <v>3</v>
      </c>
      <c r="O19" s="148" t="s">
        <v>4</v>
      </c>
      <c r="P19" s="91"/>
      <c r="Q19" s="64"/>
      <c r="R19" s="64"/>
      <c r="S19" s="65"/>
      <c r="T19" s="65"/>
    </row>
    <row r="20" spans="1:20" ht="15.75" customHeight="1" x14ac:dyDescent="0.25">
      <c r="A20" s="93"/>
      <c r="B20" s="64"/>
      <c r="C20" s="64"/>
      <c r="D20" s="64"/>
      <c r="E20" s="64"/>
      <c r="F20" s="195" t="s">
        <v>12</v>
      </c>
      <c r="G20" s="195"/>
      <c r="H20" s="55">
        <f>VLOOKUP($B$19,Data!$A$5:$AQ$12,2,FALSE)</f>
        <v>1288</v>
      </c>
      <c r="I20" s="55">
        <f>VLOOKUP($B$19,Data!$A$5:$AQ$12,10,FALSE)</f>
        <v>1190</v>
      </c>
      <c r="J20" s="55">
        <f>VLOOKUP($B$19,Data!$A$5:$AQ$12,18,FALSE)</f>
        <v>1234</v>
      </c>
      <c r="K20" s="55">
        <f>VLOOKUP($B$19,Data!$A$5:$AQ$12,26,FALSE)</f>
        <v>1396</v>
      </c>
      <c r="L20" s="55">
        <f>VLOOKUP($B$19,Data!$A$5:$AQ$12,6,FALSE)</f>
        <v>1544</v>
      </c>
      <c r="M20" s="55">
        <f>VLOOKUP($B$19,Data!$A$5:$AQ$12,14,FALSE)</f>
        <v>1438</v>
      </c>
      <c r="N20" s="55">
        <f>VLOOKUP($B$19,Data!$A$5:$AQ$12,22,FALSE)</f>
        <v>1488</v>
      </c>
      <c r="O20" s="55">
        <f>VLOOKUP($B$19,Data!$A$5:$AQ$12,30,FALSE)</f>
        <v>1662</v>
      </c>
      <c r="P20" s="91"/>
      <c r="Q20" s="64"/>
      <c r="R20" s="64"/>
      <c r="S20" s="65"/>
      <c r="T20" s="65"/>
    </row>
    <row r="21" spans="1:20" ht="15.75" customHeight="1" x14ac:dyDescent="0.25">
      <c r="A21" s="205" t="s">
        <v>310</v>
      </c>
      <c r="B21" s="206"/>
      <c r="C21" s="80">
        <f>IF(MIN(C_Calculations!$T$28,C_Calculations!$T$32,C_Calculations!AI35)&lt;20,"Not Acceptable",20)</f>
        <v>20</v>
      </c>
      <c r="D21" s="81"/>
      <c r="E21" s="64"/>
      <c r="F21" s="195" t="s">
        <v>180</v>
      </c>
      <c r="G21" s="195"/>
      <c r="H21" s="55">
        <f>VLOOKUP($B$19,Data!$A$5:$AQ$12,3,FALSE)</f>
        <v>1122</v>
      </c>
      <c r="I21" s="55">
        <f>VLOOKUP($B$19,Data!$A$5:$AQ$12,11,FALSE)</f>
        <v>1062</v>
      </c>
      <c r="J21" s="55">
        <f>VLOOKUP($B$19,Data!$A$5:$AQ$12,19,FALSE)</f>
        <v>1088</v>
      </c>
      <c r="K21" s="55">
        <f>VLOOKUP($B$19,Data!$A$5:$AQ$12,27,FALSE)</f>
        <v>1180</v>
      </c>
      <c r="L21" s="55">
        <f>VLOOKUP($B$19,Data!$A$5:$AQ$12,7,FALSE)</f>
        <v>1282</v>
      </c>
      <c r="M21" s="55">
        <f>VLOOKUP($B$19,Data!$A$5:$AQ$12,15,FALSE)</f>
        <v>1230</v>
      </c>
      <c r="N21" s="55">
        <f>VLOOKUP($B$19,Data!$A$5:$AQ$12,23,FALSE)</f>
        <v>1250</v>
      </c>
      <c r="O21" s="55">
        <f>VLOOKUP($B$19,Data!$A$5:$AQ$12,31,FALSE)</f>
        <v>1332</v>
      </c>
      <c r="P21" s="91"/>
      <c r="Q21" s="64"/>
      <c r="R21" s="64"/>
      <c r="S21" s="65"/>
      <c r="T21" s="65"/>
    </row>
    <row r="22" spans="1:20" ht="15.75" customHeight="1" x14ac:dyDescent="0.25">
      <c r="A22" s="94"/>
      <c r="B22" s="85"/>
      <c r="C22" s="82"/>
      <c r="D22" s="83"/>
      <c r="E22" s="64"/>
      <c r="F22" s="195" t="s">
        <v>170</v>
      </c>
      <c r="G22" s="195"/>
      <c r="H22" s="55">
        <f>VLOOKUP($B$19,Data!$A$5:$AQ$12,4,FALSE)</f>
        <v>1052</v>
      </c>
      <c r="I22" s="55">
        <f>VLOOKUP($B$19,Data!$A$5:$AQ$12,12,FALSE)</f>
        <v>1034</v>
      </c>
      <c r="J22" s="55">
        <f>VLOOKUP($B$19,Data!$A$5:$AQ$12,20,FALSE)</f>
        <v>1020</v>
      </c>
      <c r="K22" s="55">
        <f>VLOOKUP($B$19,Data!$A$5:$AQ$12,28,FALSE)</f>
        <v>1098</v>
      </c>
      <c r="L22" s="55">
        <f>VLOOKUP($B$19,Data!$A$5:$AQ$12,8,FALSE)</f>
        <v>1178</v>
      </c>
      <c r="M22" s="55">
        <f>VLOOKUP($B$19,Data!$A$5:$AQ$12,16,FALSE)</f>
        <v>1134</v>
      </c>
      <c r="N22" s="55">
        <f>VLOOKUP($B$19,Data!$A$5:$AQ$12,24,FALSE)</f>
        <v>1148</v>
      </c>
      <c r="O22" s="55">
        <f>VLOOKUP($B$19,Data!$A$5:$AQ$12,32,FALSE)</f>
        <v>1216</v>
      </c>
      <c r="P22" s="91"/>
      <c r="Q22" s="64"/>
      <c r="R22" s="64"/>
      <c r="S22" s="65"/>
      <c r="T22" s="65"/>
    </row>
    <row r="23" spans="1:20" ht="15.75" customHeight="1" x14ac:dyDescent="0.25">
      <c r="A23" s="143" t="s">
        <v>323</v>
      </c>
      <c r="B23" s="144" t="str">
        <f>IF(C_Calculations!$T$28&lt;20, "Voltage drop is too high", IF(C_Calculations!$T$32&lt;20,"Voltage rise is too high",IF(C_Calculations!$AI$35&lt;20,"Fault clearance time is too high","")))</f>
        <v/>
      </c>
      <c r="C23" s="80"/>
      <c r="D23" s="64"/>
      <c r="E23" s="64"/>
      <c r="F23" s="195" t="s">
        <v>26</v>
      </c>
      <c r="G23" s="195"/>
      <c r="H23" s="55">
        <f>VLOOKUP($B$19,Data!$A$5:$AQ$12,5,FALSE)</f>
        <v>1824</v>
      </c>
      <c r="I23" s="55">
        <f>VLOOKUP($B$19,Data!$A$5:$AQ$12,13,FALSE)</f>
        <v>1676</v>
      </c>
      <c r="J23" s="55">
        <f>VLOOKUP($B$19,Data!$A$5:$AQ$12,21,FALSE)</f>
        <v>1824</v>
      </c>
      <c r="K23" s="55">
        <f>VLOOKUP($B$19,Data!$A$5:$AQ$12,29,FALSE)</f>
        <v>1894</v>
      </c>
      <c r="L23" s="55">
        <f>VLOOKUP($B$19,Data!$A$5:$AQ$12,9,FALSE)</f>
        <v>1824</v>
      </c>
      <c r="M23" s="55">
        <f>VLOOKUP($B$19,Data!$A$5:$AQ$12,17,FALSE)</f>
        <v>1676</v>
      </c>
      <c r="N23" s="55">
        <f>VLOOKUP($B$19,Data!$A$5:$AQ$12,25,FALSE)</f>
        <v>1824</v>
      </c>
      <c r="O23" s="55">
        <f>VLOOKUP($B$19,Data!$A$5:$AQ$12,33,FALSE)</f>
        <v>1894</v>
      </c>
      <c r="P23" s="91"/>
      <c r="Q23" s="64"/>
      <c r="R23" s="64"/>
      <c r="S23" s="65"/>
      <c r="T23" s="65"/>
    </row>
    <row r="24" spans="1:20" ht="15.75" customHeight="1" x14ac:dyDescent="0.25">
      <c r="A24" s="155"/>
      <c r="B24" s="84"/>
      <c r="C24" s="64"/>
      <c r="D24" s="64"/>
      <c r="E24" s="64"/>
      <c r="F24" s="156"/>
      <c r="G24" s="156"/>
      <c r="H24" s="157"/>
      <c r="I24" s="157"/>
      <c r="J24" s="157"/>
      <c r="K24" s="157"/>
      <c r="L24" s="157"/>
      <c r="M24" s="157"/>
      <c r="N24" s="157"/>
      <c r="O24" s="157"/>
      <c r="P24" s="91"/>
      <c r="Q24" s="64"/>
      <c r="R24" s="64"/>
      <c r="S24" s="65"/>
      <c r="T24" s="65"/>
    </row>
    <row r="25" spans="1:20" x14ac:dyDescent="0.25">
      <c r="E25" s="65"/>
      <c r="F25" s="184" t="s">
        <v>326</v>
      </c>
      <c r="G25" s="184"/>
      <c r="H25" s="184"/>
      <c r="I25" s="184"/>
      <c r="J25" s="184"/>
      <c r="K25" s="65"/>
      <c r="L25" s="65"/>
      <c r="M25" s="65"/>
      <c r="N25" s="65"/>
      <c r="O25" s="65"/>
      <c r="P25" s="113"/>
    </row>
    <row r="26" spans="1:20" x14ac:dyDescent="0.25">
      <c r="A26" s="181" t="s">
        <v>349</v>
      </c>
      <c r="E26" s="65"/>
      <c r="F26" s="193" t="s">
        <v>332</v>
      </c>
      <c r="G26" s="193"/>
      <c r="H26" s="193"/>
      <c r="I26" s="193"/>
      <c r="J26" s="172">
        <v>20</v>
      </c>
      <c r="K26" s="65"/>
      <c r="L26" s="65"/>
      <c r="M26" s="65"/>
      <c r="N26" s="65"/>
      <c r="O26" s="65"/>
      <c r="P26" s="113"/>
    </row>
    <row r="27" spans="1:20" x14ac:dyDescent="0.25">
      <c r="E27" s="65"/>
      <c r="F27" s="183" t="s">
        <v>328</v>
      </c>
      <c r="G27" s="183"/>
      <c r="H27" s="183"/>
      <c r="I27" s="183"/>
      <c r="J27" s="160">
        <f>(C_Calculations!K16+SUM(C_Calculations!P28:S28)*H26)/2.3</f>
        <v>2.6436852661955377</v>
      </c>
      <c r="K27" s="65"/>
      <c r="L27" s="65"/>
      <c r="M27" s="65"/>
      <c r="N27" s="65"/>
      <c r="O27" s="65"/>
      <c r="P27" s="113"/>
    </row>
    <row r="28" spans="1:20" x14ac:dyDescent="0.25">
      <c r="E28" s="65"/>
      <c r="F28" s="183" t="s">
        <v>329</v>
      </c>
      <c r="G28" s="183"/>
      <c r="H28" s="183"/>
      <c r="I28" s="183"/>
      <c r="J28" s="160">
        <f>(C_Calculations!K17+SUM(C_Calculations!P32:S32)*'Arrangement C'!H26)/2.3</f>
        <v>0</v>
      </c>
      <c r="K28" s="65"/>
      <c r="L28" s="65"/>
      <c r="M28" s="65"/>
      <c r="N28" s="65"/>
      <c r="O28" s="65"/>
      <c r="P28" s="113"/>
    </row>
    <row r="29" spans="1:20" x14ac:dyDescent="0.25">
      <c r="E29" s="65"/>
      <c r="F29" s="177" t="s">
        <v>324</v>
      </c>
      <c r="G29" s="177"/>
      <c r="H29" s="177"/>
      <c r="I29" s="26"/>
      <c r="J29" s="158">
        <f>VLOOKUP(ROUND(J26,1),C_Calculations!W37:AG188,11,FALSE)</f>
        <v>11120.880481481334</v>
      </c>
      <c r="L29" s="65"/>
      <c r="M29" s="65"/>
      <c r="N29" s="65"/>
      <c r="O29" s="65"/>
      <c r="P29" s="113"/>
    </row>
    <row r="30" spans="1:20" x14ac:dyDescent="0.25">
      <c r="E30" s="65"/>
      <c r="F30" s="177" t="s">
        <v>325</v>
      </c>
      <c r="G30" s="177"/>
      <c r="H30" s="177"/>
      <c r="I30" s="26"/>
      <c r="J30" s="158">
        <f>VLOOKUP(ROUND(J26,1),C_Calculations!W37:AG188,10,FALSE)</f>
        <v>10699.883718356519</v>
      </c>
      <c r="K30" s="65"/>
      <c r="L30" s="179" t="s">
        <v>347</v>
      </c>
      <c r="M30" s="65"/>
      <c r="N30" s="65"/>
      <c r="O30" s="65"/>
      <c r="P30" s="113"/>
    </row>
    <row r="31" spans="1:20" x14ac:dyDescent="0.25">
      <c r="E31" s="65"/>
      <c r="F31" s="183" t="s">
        <v>334</v>
      </c>
      <c r="G31" s="183"/>
      <c r="H31" s="183"/>
      <c r="I31" s="183"/>
      <c r="J31" s="159">
        <f>250/J29</f>
        <v>2.2480234403769013E-2</v>
      </c>
      <c r="K31" s="65"/>
      <c r="L31" s="65"/>
      <c r="M31" s="65"/>
      <c r="N31" s="65"/>
      <c r="O31" s="65"/>
      <c r="P31" s="113"/>
    </row>
    <row r="32" spans="1:20" x14ac:dyDescent="0.25">
      <c r="E32" s="65"/>
      <c r="F32" s="177" t="s">
        <v>327</v>
      </c>
      <c r="G32" s="177"/>
      <c r="H32" s="177"/>
      <c r="I32" s="26"/>
      <c r="J32" s="159">
        <f>250/J30</f>
        <v>2.3364739896294826E-2</v>
      </c>
      <c r="K32" s="65"/>
      <c r="L32" s="65"/>
      <c r="M32" s="65"/>
      <c r="N32" s="65"/>
      <c r="O32" s="65"/>
      <c r="P32" s="113"/>
    </row>
    <row r="33" spans="1:16" ht="15.75" thickBot="1" x14ac:dyDescent="0.3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</row>
  </sheetData>
  <mergeCells count="21">
    <mergeCell ref="L18:O18"/>
    <mergeCell ref="B19:D19"/>
    <mergeCell ref="F20:G20"/>
    <mergeCell ref="F23:G23"/>
    <mergeCell ref="A6:A7"/>
    <mergeCell ref="B6:B7"/>
    <mergeCell ref="C6:D7"/>
    <mergeCell ref="E6:E7"/>
    <mergeCell ref="F18:G19"/>
    <mergeCell ref="A21:B21"/>
    <mergeCell ref="F21:G21"/>
    <mergeCell ref="F22:G22"/>
    <mergeCell ref="H18:K18"/>
    <mergeCell ref="A1:B1"/>
    <mergeCell ref="F26:I26"/>
    <mergeCell ref="F27:I27"/>
    <mergeCell ref="F28:I28"/>
    <mergeCell ref="F31:I31"/>
    <mergeCell ref="F25:J25"/>
    <mergeCell ref="G3:J3"/>
    <mergeCell ref="G4:J4"/>
  </mergeCells>
  <conditionalFormatting sqref="B3">
    <cfRule type="expression" dxfId="3" priority="28">
      <formula>$B$3&lt;MAX($B$8:$B$9)</formula>
    </cfRule>
  </conditionalFormatting>
  <conditionalFormatting sqref="H20:O24">
    <cfRule type="expression" dxfId="2" priority="6">
      <formula>H20&lt;MAX($E$8:$E$9)</formula>
    </cfRule>
  </conditionalFormatting>
  <conditionalFormatting sqref="D8">
    <cfRule type="expression" dxfId="1" priority="2">
      <formula>ROUND($C$8,2)=1</formula>
    </cfRule>
  </conditionalFormatting>
  <conditionalFormatting sqref="D9">
    <cfRule type="expression" dxfId="0" priority="1">
      <formula>ROUND($C$9,2)=1</formula>
    </cfRule>
  </conditionalFormatting>
  <dataValidations count="6">
    <dataValidation type="decimal" operator="greaterThan" showInputMessage="1" showErrorMessage="1" error="Value must be greater than zero" sqref="B4">
      <formula1>0</formula1>
    </dataValidation>
    <dataValidation type="decimal" operator="greaterThanOrEqual" allowBlank="1" showInputMessage="1" showErrorMessage="1" error="Value must be a positive (+ve) number" sqref="B8:B9">
      <formula1>0</formula1>
    </dataValidation>
    <dataValidation type="list" allowBlank="1" showInputMessage="1" showErrorMessage="1" sqref="B3">
      <formula1>"300, 315, 500, 750, 800, 1000"</formula1>
    </dataValidation>
    <dataValidation type="list" allowBlank="1" showInputMessage="1" showErrorMessage="1" sqref="D8:D9">
      <formula1>"Lagging, Leading"</formula1>
    </dataValidation>
    <dataValidation type="list" allowBlank="1" showInputMessage="1" showErrorMessage="1" sqref="D17">
      <formula1>"4,7,8,11,12"</formula1>
    </dataValidation>
    <dataValidation type="decimal" allowBlank="1" showErrorMessage="1" error="Please enter a number between from 0 to 20" prompt="Enter a whole number from 0 to 150" sqref="J26">
      <formula1>0</formula1>
      <formula2>20</formula2>
    </dataValidation>
  </dataValidations>
  <pageMargins left="0.7" right="0.7" top="0.75" bottom="0.75" header="0.3" footer="0.3"/>
  <pageSetup paperSize="9" orientation="portrait" r:id="rId1"/>
  <ignoredErrors>
    <ignoredError sqref="I13" formulaRange="1"/>
  </ignoredErrors>
  <drawing r:id="rId2"/>
  <legacyDrawing r:id="rId3"/>
  <oleObjects>
    <mc:AlternateContent xmlns:mc="http://schemas.openxmlformats.org/markup-compatibility/2006">
      <mc:Choice Requires="x14">
        <oleObject progId="Visio.Drawing.11" shapeId="11265" r:id="rId4">
          <objectPr defaultSize="0" autoPict="0" r:id="rId5">
            <anchor moveWithCells="1">
              <from>
                <xdr:col>11</xdr:col>
                <xdr:colOff>323850</xdr:colOff>
                <xdr:row>0</xdr:row>
                <xdr:rowOff>152400</xdr:rowOff>
              </from>
              <to>
                <xdr:col>13</xdr:col>
                <xdr:colOff>361950</xdr:colOff>
                <xdr:row>14</xdr:row>
                <xdr:rowOff>190500</xdr:rowOff>
              </to>
            </anchor>
          </objectPr>
        </oleObject>
      </mc:Choice>
      <mc:Fallback>
        <oleObject progId="Visio.Drawing.11" shapeId="1126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Data!$A$5:$A$12</xm:f>
          </x14:formula1>
          <xm:sqref>B19</xm:sqref>
        </x14:dataValidation>
        <x14:dataValidation type="list" allowBlank="1" showInputMessage="1" showErrorMessage="1">
          <x14:formula1>
            <xm:f>Data!$AX$26:$AX$46</xm:f>
          </x14:formula1>
          <xm:sqref>C8:C9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356"/>
  <sheetViews>
    <sheetView topLeftCell="AP1" workbookViewId="0">
      <selection activeCell="AU47" sqref="AU47"/>
    </sheetView>
  </sheetViews>
  <sheetFormatPr defaultRowHeight="15" x14ac:dyDescent="0.25"/>
  <cols>
    <col min="26" max="26" width="16.42578125" customWidth="1"/>
    <col min="28" max="36" width="9.7109375" customWidth="1"/>
    <col min="37" max="37" width="20.42578125" customWidth="1"/>
    <col min="38" max="38" width="9.7109375" customWidth="1"/>
    <col min="39" max="39" width="14.7109375" customWidth="1"/>
    <col min="40" max="40" width="16.7109375" customWidth="1"/>
    <col min="41" max="45" width="9.7109375" customWidth="1"/>
    <col min="46" max="46" width="9.5703125" customWidth="1"/>
    <col min="47" max="48" width="9.7109375" customWidth="1"/>
    <col min="49" max="49" width="18.7109375" customWidth="1"/>
    <col min="50" max="50" width="18.85546875" customWidth="1"/>
    <col min="51" max="51" width="22.5703125" customWidth="1"/>
  </cols>
  <sheetData>
    <row r="1" spans="1:32" x14ac:dyDescent="0.25">
      <c r="A1" s="2" t="s">
        <v>317</v>
      </c>
    </row>
    <row r="3" spans="1:32" x14ac:dyDescent="0.25">
      <c r="A3" s="219" t="s">
        <v>234</v>
      </c>
      <c r="B3" s="219"/>
      <c r="C3" s="219"/>
      <c r="D3" s="219"/>
      <c r="E3" s="219"/>
      <c r="F3" s="219"/>
      <c r="G3" s="219"/>
      <c r="H3" s="219"/>
      <c r="I3" s="220" t="s">
        <v>235</v>
      </c>
      <c r="J3" s="220"/>
      <c r="K3" s="220"/>
      <c r="L3" s="220"/>
      <c r="M3" s="220"/>
      <c r="N3" s="220"/>
      <c r="O3" s="220"/>
      <c r="P3" s="220"/>
      <c r="Q3" s="220" t="s">
        <v>236</v>
      </c>
      <c r="R3" s="220"/>
      <c r="S3" s="220"/>
      <c r="T3" s="220"/>
      <c r="U3" s="220"/>
      <c r="V3" s="220"/>
      <c r="W3" s="220"/>
      <c r="X3" s="220"/>
    </row>
    <row r="4" spans="1:32" x14ac:dyDescent="0.25">
      <c r="A4" s="216" t="s">
        <v>18</v>
      </c>
      <c r="B4" s="216"/>
      <c r="C4" s="216"/>
      <c r="D4" s="216"/>
      <c r="E4" s="217" t="s">
        <v>19</v>
      </c>
      <c r="F4" s="217"/>
      <c r="G4" s="217"/>
      <c r="H4" s="217"/>
      <c r="I4" s="216" t="s">
        <v>18</v>
      </c>
      <c r="J4" s="216"/>
      <c r="K4" s="216"/>
      <c r="L4" s="216"/>
      <c r="M4" s="217" t="s">
        <v>19</v>
      </c>
      <c r="N4" s="217"/>
      <c r="O4" s="217"/>
      <c r="P4" s="217"/>
      <c r="Q4" s="216" t="s">
        <v>18</v>
      </c>
      <c r="R4" s="216"/>
      <c r="S4" s="216"/>
      <c r="T4" s="216"/>
      <c r="U4" s="217" t="s">
        <v>19</v>
      </c>
      <c r="V4" s="217"/>
      <c r="W4" s="217"/>
      <c r="X4" s="217"/>
    </row>
    <row r="5" spans="1:32" s="39" customFormat="1" ht="18" customHeight="1" x14ac:dyDescent="0.35">
      <c r="A5" s="40" t="s">
        <v>237</v>
      </c>
      <c r="B5" s="40" t="s">
        <v>238</v>
      </c>
      <c r="C5" s="40" t="s">
        <v>239</v>
      </c>
      <c r="D5" s="41" t="s">
        <v>240</v>
      </c>
      <c r="E5" s="42" t="s">
        <v>241</v>
      </c>
      <c r="F5" s="42" t="s">
        <v>242</v>
      </c>
      <c r="G5" s="42" t="s">
        <v>243</v>
      </c>
      <c r="H5" s="43" t="s">
        <v>244</v>
      </c>
      <c r="I5" s="40" t="s">
        <v>245</v>
      </c>
      <c r="J5" s="40" t="s">
        <v>246</v>
      </c>
      <c r="K5" s="40" t="s">
        <v>247</v>
      </c>
      <c r="L5" s="41" t="s">
        <v>248</v>
      </c>
      <c r="M5" s="42" t="s">
        <v>249</v>
      </c>
      <c r="N5" s="42" t="s">
        <v>250</v>
      </c>
      <c r="O5" s="42" t="s">
        <v>251</v>
      </c>
      <c r="P5" s="43" t="s">
        <v>252</v>
      </c>
      <c r="Q5" s="40" t="s">
        <v>253</v>
      </c>
      <c r="R5" s="40" t="s">
        <v>254</v>
      </c>
      <c r="S5" s="40" t="s">
        <v>255</v>
      </c>
      <c r="T5" s="41" t="s">
        <v>256</v>
      </c>
      <c r="U5" s="42" t="s">
        <v>257</v>
      </c>
      <c r="V5" s="42" t="s">
        <v>258</v>
      </c>
      <c r="W5" s="42" t="s">
        <v>259</v>
      </c>
      <c r="X5" s="43" t="s">
        <v>260</v>
      </c>
    </row>
    <row r="6" spans="1:32" x14ac:dyDescent="0.25">
      <c r="A6" s="37">
        <f>'Arrangement B'!$B$9/0.69</f>
        <v>434.78260869565219</v>
      </c>
      <c r="B6" s="37">
        <f>$A$6*'Arrangement B'!$C$9</f>
        <v>426.08695652173913</v>
      </c>
      <c r="C6" s="37">
        <f>IF('Arrangement B'!$D$9="lagging",1,-1)*($A$6^2-$B$6^2)^0.5</f>
        <v>86.520646704923578</v>
      </c>
      <c r="D6" s="37">
        <f>IF($A$6=0,0,DEGREES(ATAN($C$6/$B$6)))</f>
        <v>11.478340954533586</v>
      </c>
      <c r="E6" s="37">
        <f>$A$6/2</f>
        <v>217.39130434782609</v>
      </c>
      <c r="F6" s="37">
        <f>$B$6/2</f>
        <v>213.04347826086956</v>
      </c>
      <c r="G6" s="37">
        <f>$C$6/2</f>
        <v>43.260323352461789</v>
      </c>
      <c r="H6" s="37">
        <f>$D$6</f>
        <v>11.478340954533586</v>
      </c>
      <c r="I6" s="37">
        <f>IF('Arrangement B'!$B$4="XV",0,'Arrangement B'!B12/0.69)</f>
        <v>289.85507246376812</v>
      </c>
      <c r="J6" s="37">
        <f>$I$6*'Arrangement B'!C12</f>
        <v>284.05797101449275</v>
      </c>
      <c r="K6" s="37">
        <f>IF('Arrangement B'!$D$12="lagging",1,-1)*($I$6^2-$J$6^2)^0.5</f>
        <v>57.680431136615773</v>
      </c>
      <c r="L6" s="37">
        <f>IF($I$6=0,0,DEGREES(ATAN($K$6/$J$6)))</f>
        <v>11.478340954533598</v>
      </c>
      <c r="M6" s="37">
        <f>$I$6/2</f>
        <v>144.92753623188406</v>
      </c>
      <c r="N6" s="37">
        <f>$J$6/2</f>
        <v>142.02898550724638</v>
      </c>
      <c r="O6" s="37">
        <f>$K$6/2</f>
        <v>28.840215568307887</v>
      </c>
      <c r="P6" s="37">
        <f>$L$6</f>
        <v>11.478340954533598</v>
      </c>
      <c r="Q6" s="37">
        <f>($R$6^2+$S$6^2)^0.5</f>
        <v>724.63768115942037</v>
      </c>
      <c r="R6" s="37">
        <f>$B$6+$J$6</f>
        <v>710.14492753623188</v>
      </c>
      <c r="S6" s="37">
        <f>$C$6+$K$6</f>
        <v>144.20107784153936</v>
      </c>
      <c r="T6" s="37">
        <f>IF($Q$6=0,0,DEGREES(ATAN($S$6/$R$6)))</f>
        <v>11.478340954533591</v>
      </c>
      <c r="U6" s="37">
        <f>$Q$6/2</f>
        <v>362.31884057971018</v>
      </c>
      <c r="V6" s="37">
        <f>$R$6/2</f>
        <v>355.07246376811594</v>
      </c>
      <c r="W6" s="37">
        <f>$S$6</f>
        <v>144.20107784153936</v>
      </c>
      <c r="X6" s="37">
        <f>$T$6</f>
        <v>11.478340954533591</v>
      </c>
    </row>
    <row r="7" spans="1:32" x14ac:dyDescent="0.25">
      <c r="A7" s="38"/>
      <c r="B7" s="38"/>
      <c r="C7" s="38"/>
      <c r="D7" s="38"/>
      <c r="E7" s="38"/>
      <c r="F7" s="38"/>
      <c r="G7" s="38"/>
      <c r="H7" s="38"/>
    </row>
    <row r="8" spans="1:32" x14ac:dyDescent="0.25">
      <c r="A8" s="219" t="s">
        <v>261</v>
      </c>
      <c r="B8" s="219"/>
      <c r="C8" s="219"/>
      <c r="D8" s="219"/>
      <c r="E8" s="219"/>
      <c r="F8" s="219"/>
      <c r="G8" s="219"/>
      <c r="H8" s="219"/>
      <c r="I8" s="220" t="s">
        <v>262</v>
      </c>
      <c r="J8" s="220"/>
      <c r="K8" s="220"/>
      <c r="L8" s="220"/>
      <c r="M8" s="220"/>
      <c r="N8" s="220"/>
      <c r="O8" s="220"/>
      <c r="P8" s="220"/>
      <c r="Q8" s="220" t="s">
        <v>263</v>
      </c>
      <c r="R8" s="220"/>
      <c r="S8" s="220"/>
      <c r="T8" s="220"/>
      <c r="U8" s="220"/>
      <c r="V8" s="220"/>
      <c r="W8" s="220"/>
      <c r="X8" s="220"/>
    </row>
    <row r="9" spans="1:32" x14ac:dyDescent="0.25">
      <c r="A9" s="216" t="s">
        <v>18</v>
      </c>
      <c r="B9" s="216"/>
      <c r="C9" s="216"/>
      <c r="D9" s="216"/>
      <c r="E9" s="217" t="s">
        <v>19</v>
      </c>
      <c r="F9" s="217"/>
      <c r="G9" s="217"/>
      <c r="H9" s="217"/>
      <c r="I9" s="216" t="s">
        <v>18</v>
      </c>
      <c r="J9" s="216"/>
      <c r="K9" s="216"/>
      <c r="L9" s="216"/>
      <c r="M9" s="217" t="s">
        <v>19</v>
      </c>
      <c r="N9" s="217"/>
      <c r="O9" s="217"/>
      <c r="P9" s="217"/>
      <c r="Q9" s="216" t="s">
        <v>18</v>
      </c>
      <c r="R9" s="216"/>
      <c r="S9" s="216"/>
      <c r="T9" s="216"/>
      <c r="U9" s="217" t="s">
        <v>19</v>
      </c>
      <c r="V9" s="217"/>
      <c r="W9" s="217"/>
      <c r="X9" s="217"/>
    </row>
    <row r="10" spans="1:32" ht="18" x14ac:dyDescent="0.35">
      <c r="A10" s="40" t="s">
        <v>237</v>
      </c>
      <c r="B10" s="40" t="s">
        <v>238</v>
      </c>
      <c r="C10" s="40" t="s">
        <v>239</v>
      </c>
      <c r="D10" s="41" t="s">
        <v>240</v>
      </c>
      <c r="E10" s="42" t="s">
        <v>241</v>
      </c>
      <c r="F10" s="42" t="s">
        <v>242</v>
      </c>
      <c r="G10" s="42" t="s">
        <v>243</v>
      </c>
      <c r="H10" s="43" t="s">
        <v>244</v>
      </c>
      <c r="I10" s="40" t="s">
        <v>245</v>
      </c>
      <c r="J10" s="40" t="s">
        <v>246</v>
      </c>
      <c r="K10" s="40" t="s">
        <v>247</v>
      </c>
      <c r="L10" s="41" t="s">
        <v>248</v>
      </c>
      <c r="M10" s="42" t="s">
        <v>249</v>
      </c>
      <c r="N10" s="42" t="s">
        <v>250</v>
      </c>
      <c r="O10" s="42" t="s">
        <v>251</v>
      </c>
      <c r="P10" s="43" t="s">
        <v>252</v>
      </c>
      <c r="Q10" s="40" t="s">
        <v>253</v>
      </c>
      <c r="R10" s="40" t="s">
        <v>254</v>
      </c>
      <c r="S10" s="40" t="s">
        <v>255</v>
      </c>
      <c r="T10" s="41" t="s">
        <v>256</v>
      </c>
      <c r="U10" s="42" t="s">
        <v>257</v>
      </c>
      <c r="V10" s="42" t="s">
        <v>258</v>
      </c>
      <c r="W10" s="42" t="s">
        <v>259</v>
      </c>
      <c r="X10" s="43" t="s">
        <v>260</v>
      </c>
    </row>
    <row r="11" spans="1:32" x14ac:dyDescent="0.25">
      <c r="A11" s="37">
        <f>'Arrangement B'!$B$10/0.69</f>
        <v>0</v>
      </c>
      <c r="B11" s="37">
        <f>$A$11*'Arrangement B'!$C$10</f>
        <v>0</v>
      </c>
      <c r="C11" s="37">
        <f>IF('Arrangement B'!$D$10="lagging",1,-1)*($A$11^2-$B$11^2)^0.5</f>
        <v>0</v>
      </c>
      <c r="D11" s="37">
        <f>IF($A$11=0,0,DEGREES(ATAN($C$11/$B$11)))</f>
        <v>0</v>
      </c>
      <c r="E11" s="37">
        <f>$A$11/2</f>
        <v>0</v>
      </c>
      <c r="F11" s="37">
        <f>$B$11/2</f>
        <v>0</v>
      </c>
      <c r="G11" s="37">
        <f>$C$11/2</f>
        <v>0</v>
      </c>
      <c r="H11" s="37">
        <f>$D$11</f>
        <v>0</v>
      </c>
      <c r="I11" s="37">
        <f>IF('Arrangement B'!$B$4="XV",0,'Arrangement B'!$B$13/0.69)</f>
        <v>0</v>
      </c>
      <c r="J11" s="37">
        <f>$I$11*'Arrangement B'!$C$13</f>
        <v>0</v>
      </c>
      <c r="K11" s="37">
        <f>IF('Arrangement B'!$D$13="lagging",1,-1)*($I$11^2-$J$11^2)^0.5</f>
        <v>0</v>
      </c>
      <c r="L11" s="37">
        <f>IF($I$11=0,0,DEGREES(ATAN($K$11/$J$11)))</f>
        <v>0</v>
      </c>
      <c r="M11" s="37">
        <f>$I$11/2</f>
        <v>0</v>
      </c>
      <c r="N11" s="37">
        <f>$J$11/2</f>
        <v>0</v>
      </c>
      <c r="O11" s="37">
        <f>$K$11/2</f>
        <v>0</v>
      </c>
      <c r="P11" s="37">
        <f>$L$11</f>
        <v>0</v>
      </c>
      <c r="Q11" s="37">
        <f>($R$11^2+$S$11^2)^0.5</f>
        <v>0</v>
      </c>
      <c r="R11" s="37">
        <f>$B$11+$J$11</f>
        <v>0</v>
      </c>
      <c r="S11" s="37">
        <f>$C$11+$K$11</f>
        <v>0</v>
      </c>
      <c r="T11" s="37">
        <f>IF($Q$11=0,0,DEGREES(ATAN($S$11/$R$11)))</f>
        <v>0</v>
      </c>
      <c r="U11" s="37">
        <f>$Q$11/2</f>
        <v>0</v>
      </c>
      <c r="V11" s="37">
        <f>$R$11/2</f>
        <v>0</v>
      </c>
      <c r="W11" s="37">
        <f>$S$11</f>
        <v>0</v>
      </c>
      <c r="X11" s="37">
        <f>$T$11</f>
        <v>0</v>
      </c>
    </row>
    <row r="13" spans="1:32" x14ac:dyDescent="0.25">
      <c r="Z13" s="2"/>
    </row>
    <row r="14" spans="1:32" x14ac:dyDescent="0.25">
      <c r="Z14" s="2" t="s">
        <v>290</v>
      </c>
      <c r="AA14" s="76">
        <f>VLOOKUP('Arrangement B'!$B$3,Data!$AS$19:$AV$24,2,FALSE)</f>
        <v>2.1900000000000001E-3</v>
      </c>
      <c r="AB14" s="75" t="s">
        <v>292</v>
      </c>
      <c r="AC14" s="75"/>
      <c r="AD14" s="75"/>
      <c r="AE14" s="75"/>
      <c r="AF14" s="75"/>
    </row>
    <row r="15" spans="1:32" x14ac:dyDescent="0.25">
      <c r="Z15" s="2" t="s">
        <v>291</v>
      </c>
      <c r="AA15" s="76">
        <f>VLOOKUP('Arrangement B'!$B$3,Data!$AS$19:$AV$24,3,FALSE)</f>
        <v>8.6300000000000005E-3</v>
      </c>
      <c r="AB15" s="75" t="s">
        <v>292</v>
      </c>
      <c r="AC15" s="75"/>
      <c r="AD15" s="75"/>
      <c r="AE15" s="75"/>
      <c r="AF15" s="75"/>
    </row>
    <row r="16" spans="1:32" x14ac:dyDescent="0.25"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Z16" s="72" t="s">
        <v>288</v>
      </c>
      <c r="AA16" s="77">
        <f>$AA$14*$R$6+$AA$15*$S$6</f>
        <v>2.7996726930768325</v>
      </c>
      <c r="AB16" s="74" t="s">
        <v>120</v>
      </c>
      <c r="AC16" s="74"/>
      <c r="AD16" s="74"/>
      <c r="AE16" s="74"/>
      <c r="AF16" s="74"/>
    </row>
    <row r="17" spans="9:42" x14ac:dyDescent="0.25"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Z17" s="72" t="s">
        <v>289</v>
      </c>
      <c r="AA17" s="77">
        <f>AA14*$R$11+AA15*$S$11</f>
        <v>0</v>
      </c>
      <c r="AB17" s="74" t="s">
        <v>120</v>
      </c>
      <c r="AC17" s="74"/>
      <c r="AD17" s="74"/>
      <c r="AE17" s="74"/>
      <c r="AF17" s="74"/>
    </row>
    <row r="18" spans="9:42" x14ac:dyDescent="0.25"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Z18" s="72"/>
      <c r="AA18" s="77"/>
      <c r="AB18" s="74"/>
      <c r="AC18" s="74"/>
      <c r="AD18" s="74"/>
      <c r="AE18" s="74"/>
      <c r="AF18" s="74"/>
    </row>
    <row r="19" spans="9:42" x14ac:dyDescent="0.25"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Z19" s="72"/>
      <c r="AA19" s="77"/>
      <c r="AB19" s="74"/>
      <c r="AC19" s="222" t="s">
        <v>335</v>
      </c>
      <c r="AD19" s="222"/>
      <c r="AE19" s="222"/>
      <c r="AF19" s="74"/>
    </row>
    <row r="20" spans="9:42" x14ac:dyDescent="0.25"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Z20" s="72"/>
      <c r="AA20" s="77"/>
      <c r="AB20" s="74"/>
      <c r="AC20" t="s">
        <v>345</v>
      </c>
      <c r="AD20" s="169">
        <v>0</v>
      </c>
      <c r="AE20" s="75" t="s">
        <v>292</v>
      </c>
      <c r="AF20" s="74"/>
    </row>
    <row r="21" spans="9:42" x14ac:dyDescent="0.25"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Z21" s="72"/>
      <c r="AA21" s="77"/>
      <c r="AB21" s="74"/>
      <c r="AC21" t="s">
        <v>346</v>
      </c>
      <c r="AD21" s="76">
        <f>(433^2)/('Arrangement B'!B5*1000000)</f>
        <v>3.7497799999999999E-3</v>
      </c>
      <c r="AE21" s="75" t="s">
        <v>292</v>
      </c>
      <c r="AF21" s="74"/>
    </row>
    <row r="22" spans="9:42" x14ac:dyDescent="0.25"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Z22" s="72"/>
      <c r="AA22" s="77"/>
      <c r="AB22" s="74"/>
      <c r="AC22" s="74"/>
      <c r="AD22" s="74"/>
      <c r="AE22" s="74"/>
      <c r="AF22" s="74"/>
    </row>
    <row r="23" spans="9:42" x14ac:dyDescent="0.25"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Z23" s="72"/>
      <c r="AA23" s="77"/>
      <c r="AB23" s="74"/>
      <c r="AC23" s="74"/>
      <c r="AD23" s="74"/>
      <c r="AE23" s="74"/>
      <c r="AF23" s="74"/>
    </row>
    <row r="24" spans="9:42" x14ac:dyDescent="0.25">
      <c r="I24" s="35"/>
      <c r="J24" s="35"/>
      <c r="K24" s="35"/>
      <c r="L24" s="44"/>
      <c r="M24" s="45"/>
      <c r="N24" s="45"/>
      <c r="O24" s="45"/>
      <c r="P24" s="46"/>
      <c r="Q24" s="35"/>
      <c r="R24" s="35"/>
      <c r="S24" s="35"/>
      <c r="T24" s="44"/>
      <c r="U24" s="45"/>
      <c r="V24" s="45"/>
      <c r="W24" s="45"/>
      <c r="X24" s="46"/>
      <c r="Z24" s="57"/>
      <c r="AG24" s="72" t="s">
        <v>294</v>
      </c>
      <c r="AH24" s="71"/>
      <c r="AI24" s="71"/>
      <c r="AJ24" s="71"/>
      <c r="AK24" s="71"/>
    </row>
    <row r="25" spans="9:42" ht="18" x14ac:dyDescent="0.35"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AG25" s="56" t="s">
        <v>283</v>
      </c>
      <c r="AH25" s="56" t="s">
        <v>284</v>
      </c>
      <c r="AI25" s="56" t="s">
        <v>285</v>
      </c>
      <c r="AJ25" s="56" t="s">
        <v>286</v>
      </c>
      <c r="AK25" s="56" t="s">
        <v>287</v>
      </c>
    </row>
    <row r="26" spans="9:42" x14ac:dyDescent="0.25"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AG26" s="78">
        <f>$B$6*(VLOOKUP('Arrangement B'!$B$32,Data!$A$5:$AQ$12,34)/1000)</f>
        <v>2.8547826086956524E-2</v>
      </c>
      <c r="AH26" s="78">
        <f>$C$6*(VLOOKUP('Arrangement B'!$B$32,Data!$A$5:$AQ$12,38)/1000)</f>
        <v>7.6138169100332751E-3</v>
      </c>
      <c r="AI26" s="78">
        <f>$F$6*(VLOOKUP('Arrangement B'!$B$32,Data!$A$5:$AQ$12,35)/1000)</f>
        <v>1.4273913043478262E-2</v>
      </c>
      <c r="AJ26" s="78">
        <f>$G$6*(VLOOKUP('Arrangement B'!$B$32,Data!$A$5:$AQ$12,39)/1000)</f>
        <v>3.8069084550166376E-3</v>
      </c>
      <c r="AK26" s="79">
        <f>IF(ISERR(((230*0.08)-AA16)/(SUM(AG26:AJ26))=TRUE),10000,((230*0.08)-AA16)/(SUM(AG26:AJ26)))</f>
        <v>287.60358608377368</v>
      </c>
      <c r="AL26" s="6"/>
      <c r="AM26" s="161"/>
    </row>
    <row r="27" spans="9:42" x14ac:dyDescent="0.25"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</row>
    <row r="28" spans="9:42" x14ac:dyDescent="0.25"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AB28" s="71"/>
      <c r="AC28" s="71"/>
      <c r="AD28" s="71"/>
      <c r="AE28" s="71"/>
      <c r="AF28" s="71"/>
      <c r="AG28" s="72" t="s">
        <v>295</v>
      </c>
    </row>
    <row r="29" spans="9:42" ht="18" x14ac:dyDescent="0.35">
      <c r="I29" s="35"/>
      <c r="J29" s="35"/>
      <c r="K29" s="35"/>
      <c r="L29" s="44"/>
      <c r="M29" s="45"/>
      <c r="N29" s="45"/>
      <c r="O29" s="45"/>
      <c r="P29" s="46"/>
      <c r="Q29" s="35"/>
      <c r="R29" s="35"/>
      <c r="S29" s="35"/>
      <c r="T29" s="44"/>
      <c r="U29" s="45"/>
      <c r="V29" s="45"/>
      <c r="W29" s="45"/>
      <c r="X29" s="46"/>
      <c r="AB29" s="57"/>
      <c r="AC29" s="154"/>
      <c r="AD29" s="154"/>
      <c r="AE29" s="154"/>
      <c r="AF29" s="154"/>
      <c r="AG29" s="56" t="s">
        <v>283</v>
      </c>
      <c r="AH29" s="56" t="s">
        <v>284</v>
      </c>
      <c r="AI29" s="56" t="s">
        <v>285</v>
      </c>
      <c r="AJ29" s="56" t="s">
        <v>286</v>
      </c>
      <c r="AK29" s="56" t="s">
        <v>287</v>
      </c>
      <c r="AL29" s="57"/>
      <c r="AM29" s="62"/>
      <c r="AN29" s="57"/>
      <c r="AO29" s="56"/>
      <c r="AP29" s="152"/>
    </row>
    <row r="30" spans="9:42" x14ac:dyDescent="0.25"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AB30" s="69"/>
      <c r="AC30" s="69"/>
      <c r="AD30" s="69"/>
      <c r="AE30" s="69"/>
      <c r="AF30" s="69"/>
      <c r="AG30" s="78">
        <f>$B$11*(VLOOKUP('Arrangement B'!$B$32,Data!$A$5:$AQ$12,34)/1000)</f>
        <v>0</v>
      </c>
      <c r="AH30" s="78">
        <f>$C$11*(VLOOKUP('Arrangement B'!$B$32,Data!$A$5:$AQ$12,38)/1000)</f>
        <v>0</v>
      </c>
      <c r="AI30" s="78">
        <f>$F$11*(VLOOKUP('Arrangement B'!$B$32,Data!$A$5:$AQ$12,35)/1000)</f>
        <v>0</v>
      </c>
      <c r="AJ30" s="78">
        <f>$G$11*(VLOOKUP('Arrangement B'!$B$32,Data!$A$5:$AQ$12,39)/1000)</f>
        <v>0</v>
      </c>
      <c r="AK30" s="79">
        <f>IF(ISERR(((230*0.015)-AA17)/(SUM(AG30:AJ30)))=TRUE,10000,((230*0.015)-AA17)/(SUM(AG30:AJ30)))</f>
        <v>10000</v>
      </c>
    </row>
    <row r="31" spans="9:42" x14ac:dyDescent="0.25">
      <c r="AB31" s="69"/>
      <c r="AC31" s="69"/>
      <c r="AD31" s="69"/>
      <c r="AE31" s="69"/>
      <c r="AF31" s="69"/>
      <c r="AG31" s="57"/>
      <c r="AH31" s="57"/>
      <c r="AI31" s="57"/>
      <c r="AJ31" s="57"/>
    </row>
    <row r="32" spans="9:42" x14ac:dyDescent="0.25">
      <c r="AB32" s="56"/>
      <c r="AC32" s="152"/>
      <c r="AD32" s="152"/>
      <c r="AE32" s="152"/>
      <c r="AF32" s="152"/>
      <c r="AG32" s="73" t="s">
        <v>296</v>
      </c>
      <c r="AH32" s="67"/>
      <c r="AI32" s="68"/>
      <c r="AJ32" s="70"/>
    </row>
    <row r="33" spans="28:52" ht="18" x14ac:dyDescent="0.35">
      <c r="AB33" s="56"/>
      <c r="AC33" s="152"/>
      <c r="AD33" s="152"/>
      <c r="AE33" s="152"/>
      <c r="AF33" s="152"/>
      <c r="AG33" s="56" t="s">
        <v>283</v>
      </c>
      <c r="AH33" s="56" t="s">
        <v>284</v>
      </c>
      <c r="AI33" s="56" t="s">
        <v>285</v>
      </c>
      <c r="AJ33" s="56" t="s">
        <v>286</v>
      </c>
      <c r="AK33" s="56" t="s">
        <v>287</v>
      </c>
    </row>
    <row r="34" spans="28:52" x14ac:dyDescent="0.25">
      <c r="AB34" s="69"/>
      <c r="AC34" s="69"/>
      <c r="AD34" s="69"/>
      <c r="AE34" s="69"/>
      <c r="AF34" s="69"/>
      <c r="AG34" s="78">
        <f>$J$6*(VLOOKUP('Arrangement B'!$B$49,Data!$A$5:$AQ$12,34)/1000)</f>
        <v>1.9031884057971016E-2</v>
      </c>
      <c r="AH34" s="78">
        <f>$K$6*(VLOOKUP('Arrangement B'!$B$49,Data!$A$5:$AQ$12,38)/1000)</f>
        <v>5.075877940022188E-3</v>
      </c>
      <c r="AI34" s="78">
        <f>$N$6*(VLOOKUP('Arrangement B'!$B$49,Data!$A$5:$AQ$12,35)/1000)</f>
        <v>9.5159420289855079E-3</v>
      </c>
      <c r="AJ34" s="78">
        <f>$O$6*(VLOOKUP('Arrangement B'!$B$49,Data!$A$5:$AQ$12,39)/1000)</f>
        <v>2.537938970011094E-3</v>
      </c>
      <c r="AK34" s="79">
        <f>IF(ISERR(((230*0.08)-AA28)/(SUM(AG34:AJ34))=TRUE),10000,((230*0.08)-AA28)/(SUM(AG34:AJ34)))</f>
        <v>508.82643804463379</v>
      </c>
    </row>
    <row r="35" spans="28:52" x14ac:dyDescent="0.25">
      <c r="AB35" s="56"/>
      <c r="AC35" s="152"/>
      <c r="AD35" s="152"/>
      <c r="AE35" s="152"/>
      <c r="AF35" s="152"/>
      <c r="AG35" s="67"/>
      <c r="AH35" s="67"/>
      <c r="AI35" s="68"/>
      <c r="AJ35" s="70"/>
    </row>
    <row r="36" spans="28:52" x14ac:dyDescent="0.25">
      <c r="AB36" s="56"/>
      <c r="AC36" s="152"/>
      <c r="AD36" s="152"/>
      <c r="AE36" s="152"/>
      <c r="AF36" s="152"/>
      <c r="AG36" s="72" t="s">
        <v>297</v>
      </c>
    </row>
    <row r="37" spans="28:52" ht="18" x14ac:dyDescent="0.35">
      <c r="AB37" s="69"/>
      <c r="AC37" s="69"/>
      <c r="AD37" s="69"/>
      <c r="AE37" s="69"/>
      <c r="AF37" s="69"/>
      <c r="AG37" s="56" t="s">
        <v>283</v>
      </c>
      <c r="AH37" s="56" t="s">
        <v>284</v>
      </c>
      <c r="AI37" s="56" t="s">
        <v>285</v>
      </c>
      <c r="AJ37" s="56" t="s">
        <v>286</v>
      </c>
      <c r="AK37" s="56" t="s">
        <v>287</v>
      </c>
    </row>
    <row r="38" spans="28:52" x14ac:dyDescent="0.25">
      <c r="AB38" s="56"/>
      <c r="AC38" s="152"/>
      <c r="AD38" s="152"/>
      <c r="AE38" s="152"/>
      <c r="AF38" s="152"/>
      <c r="AG38" s="78">
        <f>$J$11*(VLOOKUP('Arrangement B'!$B$49,Data!$A$5:$AQ$12,34)/1000)</f>
        <v>0</v>
      </c>
      <c r="AH38" s="78">
        <f>$K$11*(VLOOKUP('Arrangement B'!$B$49,Data!$A$5:$AQ$12,38)/1000)</f>
        <v>0</v>
      </c>
      <c r="AI38" s="78">
        <f>$N$11*(VLOOKUP('Arrangement B'!$B$49,Data!$A$5:$AQ$12,35)/1000)</f>
        <v>0</v>
      </c>
      <c r="AJ38" s="78">
        <f>$O$11*(VLOOKUP('Arrangement B'!$B$49,Data!$A$5:$AQ$12,39)/1000)</f>
        <v>0</v>
      </c>
      <c r="AK38" s="79">
        <f>IF(ISERR(((230*0.015)-AA29)/(SUM(AG38:AJ38))=TRUE),10000,((230*0.015)-AA29)/(SUM(AG38:AJ38)))</f>
        <v>10000</v>
      </c>
    </row>
    <row r="39" spans="28:52" x14ac:dyDescent="0.25">
      <c r="AB39" s="56"/>
      <c r="AC39" s="152"/>
      <c r="AD39" s="152"/>
      <c r="AE39" s="152"/>
      <c r="AF39" s="152"/>
      <c r="AG39" s="67"/>
      <c r="AH39" s="67"/>
      <c r="AI39" s="68"/>
      <c r="AJ39" s="70"/>
      <c r="AN39" s="66"/>
      <c r="AO39" s="56"/>
      <c r="AP39" s="152"/>
    </row>
    <row r="40" spans="28:52" x14ac:dyDescent="0.25">
      <c r="AB40" s="56"/>
      <c r="AC40" s="152"/>
      <c r="AD40" s="152"/>
      <c r="AE40" s="152"/>
      <c r="AF40" s="152"/>
      <c r="AG40" s="67"/>
      <c r="AH40" s="67"/>
      <c r="AI40" s="68"/>
      <c r="AJ40" s="70"/>
      <c r="AN40" s="66"/>
    </row>
    <row r="41" spans="28:52" x14ac:dyDescent="0.25">
      <c r="AB41" s="56"/>
      <c r="AC41" s="152"/>
      <c r="AD41" s="152"/>
      <c r="AE41" s="152"/>
      <c r="AF41" s="152"/>
      <c r="AG41" s="67"/>
      <c r="AH41" s="67"/>
      <c r="AI41" s="68"/>
      <c r="AJ41" s="70"/>
      <c r="AN41" s="66"/>
    </row>
    <row r="42" spans="28:52" x14ac:dyDescent="0.25">
      <c r="AB42" s="56"/>
      <c r="AC42" s="152"/>
      <c r="AD42" s="152"/>
      <c r="AE42" s="152"/>
      <c r="AF42" s="152"/>
      <c r="AG42" s="67"/>
      <c r="AH42" s="67"/>
      <c r="AI42" s="68"/>
      <c r="AJ42" s="70"/>
      <c r="AM42" s="2" t="s">
        <v>293</v>
      </c>
    </row>
    <row r="43" spans="28:52" x14ac:dyDescent="0.25">
      <c r="AB43" s="56"/>
      <c r="AC43" s="152"/>
      <c r="AD43" s="152"/>
      <c r="AE43" s="152"/>
      <c r="AF43" s="152"/>
      <c r="AG43" s="67"/>
      <c r="AH43" s="67"/>
      <c r="AI43" s="68"/>
      <c r="AJ43" s="70"/>
      <c r="AN43" s="66"/>
    </row>
    <row r="44" spans="28:52" x14ac:dyDescent="0.25">
      <c r="AB44" s="69"/>
      <c r="AC44" s="69"/>
      <c r="AD44" s="69"/>
      <c r="AE44" s="69"/>
      <c r="AF44" s="69"/>
      <c r="AG44" s="67"/>
      <c r="AH44" s="67"/>
      <c r="AI44" s="68"/>
      <c r="AJ44" s="70"/>
      <c r="AO44" s="221" t="s">
        <v>304</v>
      </c>
      <c r="AP44" s="221"/>
      <c r="AQ44" s="221"/>
      <c r="AR44" s="221"/>
      <c r="AS44" s="221" t="s">
        <v>305</v>
      </c>
      <c r="AT44" s="221"/>
      <c r="AU44" s="221"/>
      <c r="AV44" s="221"/>
      <c r="AW44" s="61"/>
      <c r="AY44" t="s">
        <v>166</v>
      </c>
      <c r="AZ44" s="61">
        <f>VLOOKUP(VLOOKUP('Arrangement B'!$B$3,Data!$AS$19:$AV$24,4,FALSE),$AM$46:$AW$197,2)</f>
        <v>151</v>
      </c>
    </row>
    <row r="45" spans="28:52" x14ac:dyDescent="0.25">
      <c r="AB45" s="69"/>
      <c r="AC45" s="69"/>
      <c r="AD45" s="69"/>
      <c r="AE45" s="69"/>
      <c r="AF45" s="69"/>
      <c r="AG45" s="67"/>
      <c r="AH45" s="67"/>
      <c r="AI45" s="68"/>
      <c r="AJ45" s="70"/>
      <c r="AM45" s="61" t="s">
        <v>306</v>
      </c>
      <c r="AN45" s="56" t="s">
        <v>298</v>
      </c>
      <c r="AO45" s="56" t="s">
        <v>338</v>
      </c>
      <c r="AP45" s="152" t="s">
        <v>339</v>
      </c>
      <c r="AQ45" s="56" t="s">
        <v>340</v>
      </c>
      <c r="AR45" s="152" t="s">
        <v>341</v>
      </c>
      <c r="AS45" s="61" t="s">
        <v>299</v>
      </c>
      <c r="AT45" s="61" t="s">
        <v>300</v>
      </c>
      <c r="AU45" s="61" t="s">
        <v>301</v>
      </c>
      <c r="AV45" s="61" t="s">
        <v>302</v>
      </c>
      <c r="AW45" s="61" t="s">
        <v>330</v>
      </c>
      <c r="AX45" s="151" t="s">
        <v>333</v>
      </c>
    </row>
    <row r="46" spans="28:52" x14ac:dyDescent="0.25">
      <c r="AB46" s="69"/>
      <c r="AC46" s="69"/>
      <c r="AD46" s="69"/>
      <c r="AE46" s="69"/>
      <c r="AF46" s="69"/>
      <c r="AG46" s="67"/>
      <c r="AH46" s="67"/>
      <c r="AI46" s="68"/>
      <c r="AJ46" s="70"/>
      <c r="AM46" s="61">
        <v>0</v>
      </c>
      <c r="AN46" s="151">
        <v>151</v>
      </c>
      <c r="AO46" s="5">
        <f>$AN46*VLOOKUP('Arrangement B'!$B$32,Data!$A$5:$AQ$12,40,FALSE)/1000</f>
        <v>1.0117000000000001E-2</v>
      </c>
      <c r="AP46" s="5">
        <f>$AN46*VLOOKUP('Arrangement B'!$B$32,Data!$A$5:$AQ$12,41,FALSE)/1000</f>
        <v>1.3287999999999998E-2</v>
      </c>
      <c r="AQ46" s="5">
        <f>$AN46*VLOOKUP('Arrangement B'!$B$32,Data!$A$5:$AQ$12,42,FALSE)/1000</f>
        <v>4.0468000000000004E-2</v>
      </c>
      <c r="AR46" s="5">
        <f>$AN46*VLOOKUP('Arrangement B'!$B$32,Data!$A$5:$AQ$12,43,FALSE)/1000</f>
        <v>5.3151999999999991E-2</v>
      </c>
      <c r="AS46" s="5">
        <f>$AD$20+$AA$14+AO46</f>
        <v>1.2307000000000002E-2</v>
      </c>
      <c r="AT46" s="5">
        <f>$AD$21+$AA$15+AP46</f>
        <v>2.5667779999999998E-2</v>
      </c>
      <c r="AU46" s="5">
        <f>AQ46+$AA$14</f>
        <v>4.2658000000000001E-2</v>
      </c>
      <c r="AV46" s="5">
        <f>AR46+$AA$15</f>
        <v>6.178199999999999E-2</v>
      </c>
      <c r="AW46" s="6">
        <f>3*250/((2*$AS46+$AU46)^2+(2*$AT46+$AV46)^2)^0.5</f>
        <v>5698.6695499176913</v>
      </c>
      <c r="AX46" s="6">
        <f>250/(AS46^2+AT46^2)^0.5</f>
        <v>8782.4936643786041</v>
      </c>
      <c r="AZ46" s="61"/>
    </row>
    <row r="47" spans="28:52" x14ac:dyDescent="0.25">
      <c r="AB47" s="69"/>
      <c r="AC47" s="69"/>
      <c r="AD47" s="69"/>
      <c r="AE47" s="69"/>
      <c r="AF47" s="69"/>
      <c r="AG47" s="67"/>
      <c r="AH47" s="67"/>
      <c r="AI47" s="68"/>
      <c r="AJ47" s="70"/>
      <c r="AM47" s="6">
        <f>AW46</f>
        <v>5698.6695499176913</v>
      </c>
      <c r="AN47" s="6">
        <v>150</v>
      </c>
      <c r="AO47" s="5">
        <f>$AN47*VLOOKUP('Arrangement B'!$B$32,Data!$A$5:$AQ$12,40,FALSE)/1000</f>
        <v>1.005E-2</v>
      </c>
      <c r="AP47" s="5">
        <f>$AN47*VLOOKUP('Arrangement B'!$B$32,Data!$A$5:$AQ$12,41,FALSE)/1000</f>
        <v>1.32E-2</v>
      </c>
      <c r="AQ47" s="5">
        <f>$AN47*VLOOKUP('Arrangement B'!$B$32,Data!$A$5:$AQ$12,42,FALSE)/1000</f>
        <v>4.02E-2</v>
      </c>
      <c r="AR47" s="5">
        <f>$AN47*VLOOKUP('Arrangement B'!$B$32,Data!$A$5:$AQ$12,43,FALSE)/1000</f>
        <v>5.28E-2</v>
      </c>
      <c r="AS47" s="5">
        <f t="shared" ref="AS47:AS110" si="0">$AD$20+$AA$14+AO47</f>
        <v>1.2240000000000001E-2</v>
      </c>
      <c r="AT47" s="5">
        <f t="shared" ref="AT47:AT110" si="1">$AD$21+$AA$15+AP47</f>
        <v>2.557978E-2</v>
      </c>
      <c r="AU47" s="5">
        <f t="shared" ref="AU47:AU110" si="2">AQ47+$AA$14</f>
        <v>4.2389999999999997E-2</v>
      </c>
      <c r="AV47" s="5">
        <f t="shared" ref="AV47:AV110" si="3">AR47+$AA$15</f>
        <v>6.1429999999999998E-2</v>
      </c>
      <c r="AW47" s="6">
        <f t="shared" ref="AW47:AW110" si="4">3*250/((2*$AS47+$AU47)^2+(2*$AT47+$AV47)^2)^0.5</f>
        <v>5727.3595902377438</v>
      </c>
      <c r="AX47" s="6">
        <f t="shared" ref="AX47:AX110" si="5">250/(AS47^2+AT47^2)^0.5</f>
        <v>8816.0376185675395</v>
      </c>
      <c r="AZ47" s="61"/>
    </row>
    <row r="48" spans="28:52" x14ac:dyDescent="0.25">
      <c r="AB48" s="56"/>
      <c r="AC48" s="152"/>
      <c r="AD48" s="152"/>
      <c r="AE48" s="152"/>
      <c r="AF48" s="152"/>
      <c r="AG48" s="67"/>
      <c r="AH48" s="67"/>
      <c r="AI48" s="68"/>
      <c r="AJ48" s="70"/>
      <c r="AM48" s="6">
        <f t="shared" ref="AM48:AM111" si="6">AW47</f>
        <v>5727.3595902377438</v>
      </c>
      <c r="AN48" s="151">
        <v>149</v>
      </c>
      <c r="AO48" s="5">
        <f>$AN48*VLOOKUP('Arrangement B'!$B$32,Data!$A$5:$AQ$12,40,FALSE)/1000</f>
        <v>9.9830000000000006E-3</v>
      </c>
      <c r="AP48" s="5">
        <f>$AN48*VLOOKUP('Arrangement B'!$B$32,Data!$A$5:$AQ$12,41,FALSE)/1000</f>
        <v>1.3112E-2</v>
      </c>
      <c r="AQ48" s="5">
        <f>$AN48*VLOOKUP('Arrangement B'!$B$32,Data!$A$5:$AQ$12,42,FALSE)/1000</f>
        <v>3.9932000000000002E-2</v>
      </c>
      <c r="AR48" s="5">
        <f>$AN48*VLOOKUP('Arrangement B'!$B$32,Data!$A$5:$AQ$12,43,FALSE)/1000</f>
        <v>5.2448000000000002E-2</v>
      </c>
      <c r="AS48" s="5">
        <f t="shared" si="0"/>
        <v>1.2173E-2</v>
      </c>
      <c r="AT48" s="5">
        <f t="shared" si="1"/>
        <v>2.5491779999999999E-2</v>
      </c>
      <c r="AU48" s="5">
        <f t="shared" si="2"/>
        <v>4.2122E-2</v>
      </c>
      <c r="AV48" s="5">
        <f t="shared" si="3"/>
        <v>6.1078E-2</v>
      </c>
      <c r="AW48" s="6">
        <f t="shared" si="4"/>
        <v>5756.3380238657273</v>
      </c>
      <c r="AX48" s="6">
        <f t="shared" si="5"/>
        <v>8849.8332216658091</v>
      </c>
    </row>
    <row r="49" spans="28:50" x14ac:dyDescent="0.25">
      <c r="AB49" s="56"/>
      <c r="AC49" s="152"/>
      <c r="AD49" s="152"/>
      <c r="AE49" s="152"/>
      <c r="AF49" s="152"/>
      <c r="AG49" s="67"/>
      <c r="AH49" s="67"/>
      <c r="AI49" s="68"/>
      <c r="AJ49" s="70"/>
      <c r="AM49" s="6">
        <f t="shared" si="6"/>
        <v>5756.3380238657273</v>
      </c>
      <c r="AN49" s="6">
        <v>148</v>
      </c>
      <c r="AO49" s="5">
        <f>$AN49*VLOOKUP('Arrangement B'!$B$32,Data!$A$5:$AQ$12,40,FALSE)/1000</f>
        <v>9.9160000000000012E-3</v>
      </c>
      <c r="AP49" s="5">
        <f>$AN49*VLOOKUP('Arrangement B'!$B$32,Data!$A$5:$AQ$12,41,FALSE)/1000</f>
        <v>1.3023999999999999E-2</v>
      </c>
      <c r="AQ49" s="5">
        <f>$AN49*VLOOKUP('Arrangement B'!$B$32,Data!$A$5:$AQ$12,42,FALSE)/1000</f>
        <v>3.9664000000000005E-2</v>
      </c>
      <c r="AR49" s="5">
        <f>$AN49*VLOOKUP('Arrangement B'!$B$32,Data!$A$5:$AQ$12,43,FALSE)/1000</f>
        <v>5.2095999999999996E-2</v>
      </c>
      <c r="AS49" s="5">
        <f t="shared" si="0"/>
        <v>1.2106000000000002E-2</v>
      </c>
      <c r="AT49" s="5">
        <f t="shared" si="1"/>
        <v>2.5403780000000001E-2</v>
      </c>
      <c r="AU49" s="5">
        <f t="shared" si="2"/>
        <v>4.1854000000000002E-2</v>
      </c>
      <c r="AV49" s="5">
        <f t="shared" si="3"/>
        <v>6.0725999999999995E-2</v>
      </c>
      <c r="AW49" s="6">
        <f t="shared" si="4"/>
        <v>5785.6091909367615</v>
      </c>
      <c r="AX49" s="6">
        <f t="shared" si="5"/>
        <v>8883.8832499867294</v>
      </c>
    </row>
    <row r="50" spans="28:50" x14ac:dyDescent="0.25">
      <c r="AB50" s="69"/>
      <c r="AC50" s="69"/>
      <c r="AD50" s="69"/>
      <c r="AE50" s="69"/>
      <c r="AF50" s="69"/>
      <c r="AG50" s="67"/>
      <c r="AH50" s="67"/>
      <c r="AI50" s="68"/>
      <c r="AJ50" s="70"/>
      <c r="AM50" s="6">
        <f t="shared" si="6"/>
        <v>5785.6091909367615</v>
      </c>
      <c r="AN50" s="151">
        <v>147</v>
      </c>
      <c r="AO50" s="5">
        <f>$AN50*VLOOKUP('Arrangement B'!$B$32,Data!$A$5:$AQ$12,40,FALSE)/1000</f>
        <v>9.8490000000000001E-3</v>
      </c>
      <c r="AP50" s="5">
        <f>$AN50*VLOOKUP('Arrangement B'!$B$32,Data!$A$5:$AQ$12,41,FALSE)/1000</f>
        <v>1.2936E-2</v>
      </c>
      <c r="AQ50" s="5">
        <f>$AN50*VLOOKUP('Arrangement B'!$B$32,Data!$A$5:$AQ$12,42,FALSE)/1000</f>
        <v>3.9396E-2</v>
      </c>
      <c r="AR50" s="5">
        <f>$AN50*VLOOKUP('Arrangement B'!$B$32,Data!$A$5:$AQ$12,43,FALSE)/1000</f>
        <v>5.1743999999999998E-2</v>
      </c>
      <c r="AS50" s="5">
        <f t="shared" si="0"/>
        <v>1.2039000000000001E-2</v>
      </c>
      <c r="AT50" s="5">
        <f t="shared" si="1"/>
        <v>2.531578E-2</v>
      </c>
      <c r="AU50" s="5">
        <f t="shared" si="2"/>
        <v>4.1585999999999998E-2</v>
      </c>
      <c r="AV50" s="5">
        <f t="shared" si="3"/>
        <v>6.0373999999999997E-2</v>
      </c>
      <c r="AW50" s="6">
        <f t="shared" si="4"/>
        <v>5815.1775184825465</v>
      </c>
      <c r="AX50" s="6">
        <f t="shared" si="5"/>
        <v>8918.1905197692031</v>
      </c>
    </row>
    <row r="51" spans="28:50" x14ac:dyDescent="0.25">
      <c r="AB51" s="56"/>
      <c r="AC51" s="152"/>
      <c r="AD51" s="152"/>
      <c r="AE51" s="152"/>
      <c r="AF51" s="152"/>
      <c r="AG51" s="67"/>
      <c r="AH51" s="67"/>
      <c r="AI51" s="68"/>
      <c r="AJ51" s="70"/>
      <c r="AM51" s="6">
        <f t="shared" si="6"/>
        <v>5815.1775184825465</v>
      </c>
      <c r="AN51" s="6">
        <v>146</v>
      </c>
      <c r="AO51" s="5">
        <f>$AN51*VLOOKUP('Arrangement B'!$B$32,Data!$A$5:$AQ$12,40,FALSE)/1000</f>
        <v>9.7820000000000008E-3</v>
      </c>
      <c r="AP51" s="5">
        <f>$AN51*VLOOKUP('Arrangement B'!$B$32,Data!$A$5:$AQ$12,41,FALSE)/1000</f>
        <v>1.2847999999999998E-2</v>
      </c>
      <c r="AQ51" s="5">
        <f>$AN51*VLOOKUP('Arrangement B'!$B$32,Data!$A$5:$AQ$12,42,FALSE)/1000</f>
        <v>3.9128000000000003E-2</v>
      </c>
      <c r="AR51" s="5">
        <f>$AN51*VLOOKUP('Arrangement B'!$B$32,Data!$A$5:$AQ$12,43,FALSE)/1000</f>
        <v>5.1391999999999993E-2</v>
      </c>
      <c r="AS51" s="5">
        <f t="shared" si="0"/>
        <v>1.1972E-2</v>
      </c>
      <c r="AT51" s="5">
        <f t="shared" si="1"/>
        <v>2.5227779999999998E-2</v>
      </c>
      <c r="AU51" s="5">
        <f t="shared" si="2"/>
        <v>4.1318000000000001E-2</v>
      </c>
      <c r="AV51" s="5">
        <f t="shared" si="3"/>
        <v>6.0021999999999992E-2</v>
      </c>
      <c r="AW51" s="6">
        <f t="shared" si="4"/>
        <v>5845.0475226004837</v>
      </c>
      <c r="AX51" s="6">
        <f t="shared" si="5"/>
        <v>8952.757887876207</v>
      </c>
    </row>
    <row r="52" spans="28:50" x14ac:dyDescent="0.25">
      <c r="AB52" s="56"/>
      <c r="AC52" s="152"/>
      <c r="AD52" s="152"/>
      <c r="AE52" s="152"/>
      <c r="AF52" s="152"/>
      <c r="AG52" s="67"/>
      <c r="AH52" s="67"/>
      <c r="AI52" s="68"/>
      <c r="AJ52" s="70"/>
      <c r="AM52" s="6">
        <f t="shared" si="6"/>
        <v>5845.0475226004837</v>
      </c>
      <c r="AN52" s="151">
        <v>145</v>
      </c>
      <c r="AO52" s="5">
        <f>$AN52*VLOOKUP('Arrangement B'!$B$32,Data!$A$5:$AQ$12,40,FALSE)/1000</f>
        <v>9.7149999999999997E-3</v>
      </c>
      <c r="AP52" s="5">
        <f>$AN52*VLOOKUP('Arrangement B'!$B$32,Data!$A$5:$AQ$12,41,FALSE)/1000</f>
        <v>1.2760000000000001E-2</v>
      </c>
      <c r="AQ52" s="5">
        <f>$AN52*VLOOKUP('Arrangement B'!$B$32,Data!$A$5:$AQ$12,42,FALSE)/1000</f>
        <v>3.8859999999999999E-2</v>
      </c>
      <c r="AR52" s="5">
        <f>$AN52*VLOOKUP('Arrangement B'!$B$32,Data!$A$5:$AQ$12,43,FALSE)/1000</f>
        <v>5.1040000000000002E-2</v>
      </c>
      <c r="AS52" s="5">
        <f t="shared" si="0"/>
        <v>1.1904999999999999E-2</v>
      </c>
      <c r="AT52" s="5">
        <f t="shared" si="1"/>
        <v>2.513978E-2</v>
      </c>
      <c r="AU52" s="5">
        <f t="shared" si="2"/>
        <v>4.1049999999999996E-2</v>
      </c>
      <c r="AV52" s="5">
        <f t="shared" si="3"/>
        <v>5.9670000000000001E-2</v>
      </c>
      <c r="AW52" s="6">
        <f t="shared" si="4"/>
        <v>5875.2238106875357</v>
      </c>
      <c r="AX52" s="6">
        <f t="shared" si="5"/>
        <v>8987.588252507483</v>
      </c>
    </row>
    <row r="53" spans="28:50" x14ac:dyDescent="0.25">
      <c r="AB53" s="69"/>
      <c r="AC53" s="69"/>
      <c r="AD53" s="69"/>
      <c r="AE53" s="69"/>
      <c r="AF53" s="69"/>
      <c r="AG53" s="67"/>
      <c r="AH53" s="67"/>
      <c r="AI53" s="68"/>
      <c r="AJ53" s="70"/>
      <c r="AM53" s="6">
        <f t="shared" si="6"/>
        <v>5875.2238106875357</v>
      </c>
      <c r="AN53" s="6">
        <v>144</v>
      </c>
      <c r="AO53" s="5">
        <f>$AN53*VLOOKUP('Arrangement B'!$B$32,Data!$A$5:$AQ$12,40,FALSE)/1000</f>
        <v>9.6480000000000003E-3</v>
      </c>
      <c r="AP53" s="5">
        <f>$AN53*VLOOKUP('Arrangement B'!$B$32,Data!$A$5:$AQ$12,41,FALSE)/1000</f>
        <v>1.2671999999999999E-2</v>
      </c>
      <c r="AQ53" s="5">
        <f>$AN53*VLOOKUP('Arrangement B'!$B$32,Data!$A$5:$AQ$12,42,FALSE)/1000</f>
        <v>3.8592000000000001E-2</v>
      </c>
      <c r="AR53" s="5">
        <f>$AN53*VLOOKUP('Arrangement B'!$B$32,Data!$A$5:$AQ$12,43,FALSE)/1000</f>
        <v>5.0687999999999997E-2</v>
      </c>
      <c r="AS53" s="5">
        <f t="shared" si="0"/>
        <v>1.1838000000000001E-2</v>
      </c>
      <c r="AT53" s="5">
        <f t="shared" si="1"/>
        <v>2.5051779999999999E-2</v>
      </c>
      <c r="AU53" s="5">
        <f t="shared" si="2"/>
        <v>4.0781999999999999E-2</v>
      </c>
      <c r="AV53" s="5">
        <f t="shared" si="3"/>
        <v>5.9317999999999996E-2</v>
      </c>
      <c r="AW53" s="6">
        <f t="shared" si="4"/>
        <v>5905.7110837411537</v>
      </c>
      <c r="AX53" s="6">
        <f t="shared" si="5"/>
        <v>9022.6845539267015</v>
      </c>
    </row>
    <row r="54" spans="28:50" x14ac:dyDescent="0.25">
      <c r="AB54" s="56"/>
      <c r="AC54" s="152"/>
      <c r="AD54" s="152"/>
      <c r="AE54" s="152"/>
      <c r="AF54" s="152"/>
      <c r="AG54" s="67"/>
      <c r="AH54" s="67"/>
      <c r="AI54" s="68"/>
      <c r="AJ54" s="70"/>
      <c r="AM54" s="6">
        <f t="shared" si="6"/>
        <v>5905.7110837411537</v>
      </c>
      <c r="AN54" s="151">
        <v>143</v>
      </c>
      <c r="AO54" s="5">
        <f>$AN54*VLOOKUP('Arrangement B'!$B$32,Data!$A$5:$AQ$12,40,FALSE)/1000</f>
        <v>9.581000000000001E-3</v>
      </c>
      <c r="AP54" s="5">
        <f>$AN54*VLOOKUP('Arrangement B'!$B$32,Data!$A$5:$AQ$12,41,FALSE)/1000</f>
        <v>1.2584E-2</v>
      </c>
      <c r="AQ54" s="5">
        <f>$AN54*VLOOKUP('Arrangement B'!$B$32,Data!$A$5:$AQ$12,42,FALSE)/1000</f>
        <v>3.8324000000000004E-2</v>
      </c>
      <c r="AR54" s="5">
        <f>$AN54*VLOOKUP('Arrangement B'!$B$32,Data!$A$5:$AQ$12,43,FALSE)/1000</f>
        <v>5.0335999999999999E-2</v>
      </c>
      <c r="AS54" s="5">
        <f t="shared" si="0"/>
        <v>1.1771E-2</v>
      </c>
      <c r="AT54" s="5">
        <f t="shared" si="1"/>
        <v>2.4963779999999998E-2</v>
      </c>
      <c r="AU54" s="5">
        <f t="shared" si="2"/>
        <v>4.0514000000000001E-2</v>
      </c>
      <c r="AV54" s="5">
        <f t="shared" si="3"/>
        <v>5.8965999999999998E-2</v>
      </c>
      <c r="AW54" s="6">
        <f t="shared" si="4"/>
        <v>5936.5141387295153</v>
      </c>
      <c r="AX54" s="6">
        <f t="shared" si="5"/>
        <v>9058.0497752034298</v>
      </c>
    </row>
    <row r="55" spans="28:50" x14ac:dyDescent="0.25">
      <c r="AB55" s="69"/>
      <c r="AC55" s="69"/>
      <c r="AD55" s="69"/>
      <c r="AE55" s="69"/>
      <c r="AF55" s="69"/>
      <c r="AG55" s="67"/>
      <c r="AH55" s="67"/>
      <c r="AI55" s="68"/>
      <c r="AJ55" s="70"/>
      <c r="AM55" s="6">
        <f t="shared" si="6"/>
        <v>5936.5141387295153</v>
      </c>
      <c r="AN55" s="6">
        <v>142</v>
      </c>
      <c r="AO55" s="5">
        <f>$AN55*VLOOKUP('Arrangement B'!$B$32,Data!$A$5:$AQ$12,40,FALSE)/1000</f>
        <v>9.5140000000000016E-3</v>
      </c>
      <c r="AP55" s="5">
        <f>$AN55*VLOOKUP('Arrangement B'!$B$32,Data!$A$5:$AQ$12,41,FALSE)/1000</f>
        <v>1.2495999999999998E-2</v>
      </c>
      <c r="AQ55" s="5">
        <f>$AN55*VLOOKUP('Arrangement B'!$B$32,Data!$A$5:$AQ$12,42,FALSE)/1000</f>
        <v>3.8056000000000006E-2</v>
      </c>
      <c r="AR55" s="5">
        <f>$AN55*VLOOKUP('Arrangement B'!$B$32,Data!$A$5:$AQ$12,43,FALSE)/1000</f>
        <v>4.9983999999999994E-2</v>
      </c>
      <c r="AS55" s="5">
        <f t="shared" si="0"/>
        <v>1.1704000000000003E-2</v>
      </c>
      <c r="AT55" s="5">
        <f t="shared" si="1"/>
        <v>2.487578E-2</v>
      </c>
      <c r="AU55" s="5">
        <f t="shared" si="2"/>
        <v>4.0246000000000004E-2</v>
      </c>
      <c r="AV55" s="5">
        <f t="shared" si="3"/>
        <v>5.8613999999999992E-2</v>
      </c>
      <c r="AW55" s="6">
        <f t="shared" si="4"/>
        <v>5967.6378710335666</v>
      </c>
      <c r="AX55" s="6">
        <f t="shared" si="5"/>
        <v>9093.6869429702856</v>
      </c>
    </row>
    <row r="56" spans="28:50" x14ac:dyDescent="0.25">
      <c r="AB56" s="56"/>
      <c r="AC56" s="152"/>
      <c r="AD56" s="152"/>
      <c r="AE56" s="152"/>
      <c r="AF56" s="152"/>
      <c r="AG56" s="67"/>
      <c r="AH56" s="67"/>
      <c r="AI56" s="68"/>
      <c r="AJ56" s="70"/>
      <c r="AM56" s="6">
        <f t="shared" si="6"/>
        <v>5967.6378710335666</v>
      </c>
      <c r="AN56" s="151">
        <v>141</v>
      </c>
      <c r="AO56" s="5">
        <f>$AN56*VLOOKUP('Arrangement B'!$B$32,Data!$A$5:$AQ$12,40,FALSE)/1000</f>
        <v>9.4470000000000005E-3</v>
      </c>
      <c r="AP56" s="5">
        <f>$AN56*VLOOKUP('Arrangement B'!$B$32,Data!$A$5:$AQ$12,41,FALSE)/1000</f>
        <v>1.2407999999999999E-2</v>
      </c>
      <c r="AQ56" s="5">
        <f>$AN56*VLOOKUP('Arrangement B'!$B$32,Data!$A$5:$AQ$12,42,FALSE)/1000</f>
        <v>3.7788000000000002E-2</v>
      </c>
      <c r="AR56" s="5">
        <f>$AN56*VLOOKUP('Arrangement B'!$B$32,Data!$A$5:$AQ$12,43,FALSE)/1000</f>
        <v>4.9631999999999996E-2</v>
      </c>
      <c r="AS56" s="5">
        <f t="shared" si="0"/>
        <v>1.1637000000000002E-2</v>
      </c>
      <c r="AT56" s="5">
        <f t="shared" si="1"/>
        <v>2.4787779999999999E-2</v>
      </c>
      <c r="AU56" s="5">
        <f t="shared" si="2"/>
        <v>3.9978E-2</v>
      </c>
      <c r="AV56" s="5">
        <f t="shared" si="3"/>
        <v>5.8261999999999994E-2</v>
      </c>
      <c r="AW56" s="6">
        <f t="shared" si="4"/>
        <v>5999.0872769633943</v>
      </c>
      <c r="AX56" s="6">
        <f t="shared" si="5"/>
        <v>9129.5991281955576</v>
      </c>
    </row>
    <row r="57" spans="28:50" x14ac:dyDescent="0.25">
      <c r="AB57" s="56"/>
      <c r="AC57" s="152"/>
      <c r="AD57" s="152"/>
      <c r="AE57" s="152"/>
      <c r="AF57" s="152"/>
      <c r="AG57" s="67"/>
      <c r="AH57" s="67"/>
      <c r="AI57" s="68"/>
      <c r="AJ57" s="70"/>
      <c r="AM57" s="6">
        <f t="shared" si="6"/>
        <v>5999.0872769633943</v>
      </c>
      <c r="AN57" s="6">
        <v>140</v>
      </c>
      <c r="AO57" s="5">
        <f>$AN57*VLOOKUP('Arrangement B'!$B$32,Data!$A$5:$AQ$12,40,FALSE)/1000</f>
        <v>9.3800000000000012E-3</v>
      </c>
      <c r="AP57" s="5">
        <f>$AN57*VLOOKUP('Arrangement B'!$B$32,Data!$A$5:$AQ$12,41,FALSE)/1000</f>
        <v>1.2319999999999999E-2</v>
      </c>
      <c r="AQ57" s="5">
        <f>$AN57*VLOOKUP('Arrangement B'!$B$32,Data!$A$5:$AQ$12,42,FALSE)/1000</f>
        <v>3.7520000000000005E-2</v>
      </c>
      <c r="AR57" s="5">
        <f>$AN57*VLOOKUP('Arrangement B'!$B$32,Data!$A$5:$AQ$12,43,FALSE)/1000</f>
        <v>4.9279999999999997E-2</v>
      </c>
      <c r="AS57" s="5">
        <f t="shared" si="0"/>
        <v>1.157E-2</v>
      </c>
      <c r="AT57" s="5">
        <f t="shared" si="1"/>
        <v>2.4699779999999998E-2</v>
      </c>
      <c r="AU57" s="5">
        <f t="shared" si="2"/>
        <v>3.9710000000000002E-2</v>
      </c>
      <c r="AV57" s="5">
        <f t="shared" si="3"/>
        <v>5.7909999999999996E-2</v>
      </c>
      <c r="AW57" s="6">
        <f t="shared" si="4"/>
        <v>6030.8674563514969</v>
      </c>
      <c r="AX57" s="6">
        <f t="shared" si="5"/>
        <v>9165.7894469716975</v>
      </c>
    </row>
    <row r="58" spans="28:50" x14ac:dyDescent="0.25">
      <c r="AB58" s="69"/>
      <c r="AC58" s="69"/>
      <c r="AD58" s="69"/>
      <c r="AE58" s="69"/>
      <c r="AF58" s="69"/>
      <c r="AG58" s="67"/>
      <c r="AH58" s="67"/>
      <c r="AI58" s="68"/>
      <c r="AJ58" s="70"/>
      <c r="AM58" s="6">
        <f t="shared" si="6"/>
        <v>6030.8674563514969</v>
      </c>
      <c r="AN58" s="151">
        <v>139</v>
      </c>
      <c r="AO58" s="5">
        <f>$AN58*VLOOKUP('Arrangement B'!$B$32,Data!$A$5:$AQ$12,40,FALSE)/1000</f>
        <v>9.3130000000000001E-3</v>
      </c>
      <c r="AP58" s="5">
        <f>$AN58*VLOOKUP('Arrangement B'!$B$32,Data!$A$5:$AQ$12,41,FALSE)/1000</f>
        <v>1.2232E-2</v>
      </c>
      <c r="AQ58" s="5">
        <f>$AN58*VLOOKUP('Arrangement B'!$B$32,Data!$A$5:$AQ$12,42,FALSE)/1000</f>
        <v>3.7252E-2</v>
      </c>
      <c r="AR58" s="5">
        <f>$AN58*VLOOKUP('Arrangement B'!$B$32,Data!$A$5:$AQ$12,43,FALSE)/1000</f>
        <v>4.8927999999999999E-2</v>
      </c>
      <c r="AS58" s="5">
        <f t="shared" si="0"/>
        <v>1.1502999999999999E-2</v>
      </c>
      <c r="AT58" s="5">
        <f t="shared" si="1"/>
        <v>2.461178E-2</v>
      </c>
      <c r="AU58" s="5">
        <f t="shared" si="2"/>
        <v>3.9441999999999998E-2</v>
      </c>
      <c r="AV58" s="5">
        <f t="shared" si="3"/>
        <v>5.7557999999999998E-2</v>
      </c>
      <c r="AW58" s="6">
        <f t="shared" si="4"/>
        <v>6062.9836152257667</v>
      </c>
      <c r="AX58" s="6">
        <f t="shared" si="5"/>
        <v>9202.2610613199977</v>
      </c>
    </row>
    <row r="59" spans="28:50" x14ac:dyDescent="0.25">
      <c r="AB59" s="56"/>
      <c r="AC59" s="152"/>
      <c r="AD59" s="152"/>
      <c r="AE59" s="152"/>
      <c r="AF59" s="152"/>
      <c r="AG59" s="67"/>
      <c r="AH59" s="67"/>
      <c r="AI59" s="68"/>
      <c r="AJ59" s="70"/>
      <c r="AM59" s="6">
        <f t="shared" si="6"/>
        <v>6062.9836152257667</v>
      </c>
      <c r="AN59" s="6">
        <v>138</v>
      </c>
      <c r="AO59" s="5">
        <f>$AN59*VLOOKUP('Arrangement B'!$B$32,Data!$A$5:$AQ$12,40,FALSE)/1000</f>
        <v>9.2460000000000007E-3</v>
      </c>
      <c r="AP59" s="5">
        <f>$AN59*VLOOKUP('Arrangement B'!$B$32,Data!$A$5:$AQ$12,41,FALSE)/1000</f>
        <v>1.2144E-2</v>
      </c>
      <c r="AQ59" s="5">
        <f>$AN59*VLOOKUP('Arrangement B'!$B$32,Data!$A$5:$AQ$12,42,FALSE)/1000</f>
        <v>3.6984000000000003E-2</v>
      </c>
      <c r="AR59" s="5">
        <f>$AN59*VLOOKUP('Arrangement B'!$B$32,Data!$A$5:$AQ$12,43,FALSE)/1000</f>
        <v>4.8576000000000001E-2</v>
      </c>
      <c r="AS59" s="5">
        <f t="shared" si="0"/>
        <v>1.1436000000000002E-2</v>
      </c>
      <c r="AT59" s="5">
        <f t="shared" si="1"/>
        <v>2.4523780000000002E-2</v>
      </c>
      <c r="AU59" s="5">
        <f t="shared" si="2"/>
        <v>3.9174E-2</v>
      </c>
      <c r="AV59" s="5">
        <f t="shared" si="3"/>
        <v>5.7206E-2</v>
      </c>
      <c r="AW59" s="6">
        <f t="shared" si="4"/>
        <v>6095.4410685649609</v>
      </c>
      <c r="AX59" s="6">
        <f t="shared" si="5"/>
        <v>9239.0171800118787</v>
      </c>
    </row>
    <row r="60" spans="28:50" x14ac:dyDescent="0.25">
      <c r="AB60" s="56"/>
      <c r="AC60" s="152"/>
      <c r="AD60" s="152"/>
      <c r="AE60" s="152"/>
      <c r="AF60" s="152"/>
      <c r="AG60" s="67"/>
      <c r="AH60" s="67"/>
      <c r="AI60" s="68"/>
      <c r="AJ60" s="70"/>
      <c r="AM60" s="6">
        <f t="shared" si="6"/>
        <v>6095.4410685649609</v>
      </c>
      <c r="AN60" s="151">
        <v>137</v>
      </c>
      <c r="AO60" s="5">
        <f>$AN60*VLOOKUP('Arrangement B'!$B$32,Data!$A$5:$AQ$12,40,FALSE)/1000</f>
        <v>9.1789999999999997E-3</v>
      </c>
      <c r="AP60" s="5">
        <f>$AN60*VLOOKUP('Arrangement B'!$B$32,Data!$A$5:$AQ$12,41,FALSE)/1000</f>
        <v>1.2055999999999999E-2</v>
      </c>
      <c r="AQ60" s="5">
        <f>$AN60*VLOOKUP('Arrangement B'!$B$32,Data!$A$5:$AQ$12,42,FALSE)/1000</f>
        <v>3.6715999999999999E-2</v>
      </c>
      <c r="AR60" s="5">
        <f>$AN60*VLOOKUP('Arrangement B'!$B$32,Data!$A$5:$AQ$12,43,FALSE)/1000</f>
        <v>4.8223999999999996E-2</v>
      </c>
      <c r="AS60" s="5">
        <f t="shared" si="0"/>
        <v>1.1369000000000001E-2</v>
      </c>
      <c r="AT60" s="5">
        <f t="shared" si="1"/>
        <v>2.4435779999999997E-2</v>
      </c>
      <c r="AU60" s="5">
        <f t="shared" si="2"/>
        <v>3.8905999999999996E-2</v>
      </c>
      <c r="AV60" s="5">
        <f t="shared" si="3"/>
        <v>5.6853999999999995E-2</v>
      </c>
      <c r="AW60" s="6">
        <f t="shared" si="4"/>
        <v>6128.2452431396605</v>
      </c>
      <c r="AX60" s="6">
        <f t="shared" si="5"/>
        <v>9276.0610594071168</v>
      </c>
    </row>
    <row r="61" spans="28:50" x14ac:dyDescent="0.25">
      <c r="AB61" s="69"/>
      <c r="AC61" s="69"/>
      <c r="AD61" s="69"/>
      <c r="AE61" s="69"/>
      <c r="AF61" s="69"/>
      <c r="AG61" s="67"/>
      <c r="AH61" s="67"/>
      <c r="AI61" s="68"/>
      <c r="AJ61" s="70"/>
      <c r="AM61" s="6">
        <f t="shared" si="6"/>
        <v>6128.2452431396605</v>
      </c>
      <c r="AN61" s="6">
        <v>136</v>
      </c>
      <c r="AO61" s="5">
        <f>$AN61*VLOOKUP('Arrangement B'!$B$32,Data!$A$5:$AQ$12,40,FALSE)/1000</f>
        <v>9.1120000000000003E-3</v>
      </c>
      <c r="AP61" s="5">
        <f>$AN61*VLOOKUP('Arrangement B'!$B$32,Data!$A$5:$AQ$12,41,FALSE)/1000</f>
        <v>1.1967999999999999E-2</v>
      </c>
      <c r="AQ61" s="5">
        <f>$AN61*VLOOKUP('Arrangement B'!$B$32,Data!$A$5:$AQ$12,42,FALSE)/1000</f>
        <v>3.6448000000000001E-2</v>
      </c>
      <c r="AR61" s="5">
        <f>$AN61*VLOOKUP('Arrangement B'!$B$32,Data!$A$5:$AQ$12,43,FALSE)/1000</f>
        <v>4.7871999999999998E-2</v>
      </c>
      <c r="AS61" s="5">
        <f t="shared" si="0"/>
        <v>1.1302E-2</v>
      </c>
      <c r="AT61" s="5">
        <f t="shared" si="1"/>
        <v>2.4347779999999999E-2</v>
      </c>
      <c r="AU61" s="5">
        <f t="shared" si="2"/>
        <v>3.8637999999999999E-2</v>
      </c>
      <c r="AV61" s="5">
        <f t="shared" si="3"/>
        <v>5.6501999999999997E-2</v>
      </c>
      <c r="AW61" s="6">
        <f t="shared" si="4"/>
        <v>6161.4016804417706</v>
      </c>
      <c r="AX61" s="6">
        <f t="shared" si="5"/>
        <v>9313.3960043093994</v>
      </c>
    </row>
    <row r="62" spans="28:50" x14ac:dyDescent="0.25">
      <c r="AB62" s="69"/>
      <c r="AC62" s="69"/>
      <c r="AD62" s="69"/>
      <c r="AE62" s="69"/>
      <c r="AF62" s="69"/>
      <c r="AG62" s="67"/>
      <c r="AH62" s="67"/>
      <c r="AI62" s="68"/>
      <c r="AJ62" s="70"/>
      <c r="AM62" s="6">
        <f t="shared" si="6"/>
        <v>6161.4016804417706</v>
      </c>
      <c r="AN62" s="151">
        <v>135</v>
      </c>
      <c r="AO62" s="5">
        <f>$AN62*VLOOKUP('Arrangement B'!$B$32,Data!$A$5:$AQ$12,40,FALSE)/1000</f>
        <v>9.0449999999999992E-3</v>
      </c>
      <c r="AP62" s="5">
        <f>$AN62*VLOOKUP('Arrangement B'!$B$32,Data!$A$5:$AQ$12,41,FALSE)/1000</f>
        <v>1.1879999999999998E-2</v>
      </c>
      <c r="AQ62" s="5">
        <f>$AN62*VLOOKUP('Arrangement B'!$B$32,Data!$A$5:$AQ$12,42,FALSE)/1000</f>
        <v>3.6179999999999997E-2</v>
      </c>
      <c r="AR62" s="5">
        <f>$AN62*VLOOKUP('Arrangement B'!$B$32,Data!$A$5:$AQ$12,43,FALSE)/1000</f>
        <v>4.7519999999999993E-2</v>
      </c>
      <c r="AS62" s="5">
        <f t="shared" si="0"/>
        <v>1.1234999999999998E-2</v>
      </c>
      <c r="AT62" s="5">
        <f t="shared" si="1"/>
        <v>2.4259779999999998E-2</v>
      </c>
      <c r="AU62" s="5">
        <f t="shared" si="2"/>
        <v>3.8369999999999994E-2</v>
      </c>
      <c r="AV62" s="5">
        <f t="shared" si="3"/>
        <v>5.6149999999999992E-2</v>
      </c>
      <c r="AW62" s="6">
        <f t="shared" si="4"/>
        <v>6194.9160397057949</v>
      </c>
      <c r="AX62" s="6">
        <f t="shared" si="5"/>
        <v>9351.0253688396624</v>
      </c>
    </row>
    <row r="63" spans="28:50" x14ac:dyDescent="0.25">
      <c r="AB63" s="56"/>
      <c r="AC63" s="152"/>
      <c r="AD63" s="152"/>
      <c r="AE63" s="152"/>
      <c r="AF63" s="152"/>
      <c r="AG63" s="67"/>
      <c r="AH63" s="67"/>
      <c r="AI63" s="68"/>
      <c r="AJ63" s="70"/>
      <c r="AM63" s="6">
        <f t="shared" si="6"/>
        <v>6194.9160397057949</v>
      </c>
      <c r="AN63" s="6">
        <v>134</v>
      </c>
      <c r="AO63" s="5">
        <f>$AN63*VLOOKUP('Arrangement B'!$B$32,Data!$A$5:$AQ$12,40,FALSE)/1000</f>
        <v>8.9779999999999999E-3</v>
      </c>
      <c r="AP63" s="5">
        <f>$AN63*VLOOKUP('Arrangement B'!$B$32,Data!$A$5:$AQ$12,41,FALSE)/1000</f>
        <v>1.1792E-2</v>
      </c>
      <c r="AQ63" s="5">
        <f>$AN63*VLOOKUP('Arrangement B'!$B$32,Data!$A$5:$AQ$12,42,FALSE)/1000</f>
        <v>3.5911999999999999E-2</v>
      </c>
      <c r="AR63" s="5">
        <f>$AN63*VLOOKUP('Arrangement B'!$B$32,Data!$A$5:$AQ$12,43,FALSE)/1000</f>
        <v>4.7168000000000002E-2</v>
      </c>
      <c r="AS63" s="5">
        <f t="shared" si="0"/>
        <v>1.1168000000000001E-2</v>
      </c>
      <c r="AT63" s="5">
        <f t="shared" si="1"/>
        <v>2.417178E-2</v>
      </c>
      <c r="AU63" s="5">
        <f t="shared" si="2"/>
        <v>3.8101999999999997E-2</v>
      </c>
      <c r="AV63" s="5">
        <f t="shared" si="3"/>
        <v>5.5798E-2</v>
      </c>
      <c r="AW63" s="6">
        <f t="shared" si="4"/>
        <v>6228.7941010251798</v>
      </c>
      <c r="AX63" s="6">
        <f t="shared" si="5"/>
        <v>9388.9525573275332</v>
      </c>
    </row>
    <row r="64" spans="28:50" x14ac:dyDescent="0.25">
      <c r="AM64" s="6">
        <f t="shared" si="6"/>
        <v>6228.7941010251798</v>
      </c>
      <c r="AN64" s="151">
        <v>133</v>
      </c>
      <c r="AO64" s="5">
        <f>$AN64*VLOOKUP('Arrangement B'!$B$32,Data!$A$5:$AQ$12,40,FALSE)/1000</f>
        <v>8.9110000000000005E-3</v>
      </c>
      <c r="AP64" s="5">
        <f>$AN64*VLOOKUP('Arrangement B'!$B$32,Data!$A$5:$AQ$12,41,FALSE)/1000</f>
        <v>1.1703999999999999E-2</v>
      </c>
      <c r="AQ64" s="5">
        <f>$AN64*VLOOKUP('Arrangement B'!$B$32,Data!$A$5:$AQ$12,42,FALSE)/1000</f>
        <v>3.5644000000000002E-2</v>
      </c>
      <c r="AR64" s="5">
        <f>$AN64*VLOOKUP('Arrangement B'!$B$32,Data!$A$5:$AQ$12,43,FALSE)/1000</f>
        <v>4.6815999999999997E-2</v>
      </c>
      <c r="AS64" s="5">
        <f t="shared" si="0"/>
        <v>1.1101E-2</v>
      </c>
      <c r="AT64" s="5">
        <f t="shared" si="1"/>
        <v>2.4083779999999999E-2</v>
      </c>
      <c r="AU64" s="5">
        <f t="shared" si="2"/>
        <v>3.7834E-2</v>
      </c>
      <c r="AV64" s="5">
        <f t="shared" si="3"/>
        <v>5.5445999999999995E-2</v>
      </c>
      <c r="AW64" s="6">
        <f t="shared" si="4"/>
        <v>6263.0417685672555</v>
      </c>
      <c r="AX64" s="6">
        <f t="shared" si="5"/>
        <v>9427.1810252213709</v>
      </c>
    </row>
    <row r="65" spans="28:50" x14ac:dyDescent="0.25">
      <c r="AM65" s="6">
        <f t="shared" si="6"/>
        <v>6263.0417685672555</v>
      </c>
      <c r="AN65" s="6">
        <v>132</v>
      </c>
      <c r="AO65" s="5">
        <f>$AN65*VLOOKUP('Arrangement B'!$B$32,Data!$A$5:$AQ$12,40,FALSE)/1000</f>
        <v>8.8440000000000012E-3</v>
      </c>
      <c r="AP65" s="5">
        <f>$AN65*VLOOKUP('Arrangement B'!$B$32,Data!$A$5:$AQ$12,41,FALSE)/1000</f>
        <v>1.1616E-2</v>
      </c>
      <c r="AQ65" s="5">
        <f>$AN65*VLOOKUP('Arrangement B'!$B$32,Data!$A$5:$AQ$12,42,FALSE)/1000</f>
        <v>3.5376000000000005E-2</v>
      </c>
      <c r="AR65" s="5">
        <f>$AN65*VLOOKUP('Arrangement B'!$B$32,Data!$A$5:$AQ$12,43,FALSE)/1000</f>
        <v>4.6463999999999998E-2</v>
      </c>
      <c r="AS65" s="5">
        <f t="shared" si="0"/>
        <v>1.1034000000000002E-2</v>
      </c>
      <c r="AT65" s="5">
        <f t="shared" si="1"/>
        <v>2.3995780000000001E-2</v>
      </c>
      <c r="AU65" s="5">
        <f t="shared" si="2"/>
        <v>3.7566000000000002E-2</v>
      </c>
      <c r="AV65" s="5">
        <f t="shared" si="3"/>
        <v>5.5093999999999997E-2</v>
      </c>
      <c r="AW65" s="6">
        <f t="shared" si="4"/>
        <v>6297.665073890349</v>
      </c>
      <c r="AX65" s="6">
        <f t="shared" si="5"/>
        <v>9465.7142800172569</v>
      </c>
    </row>
    <row r="66" spans="28:50" x14ac:dyDescent="0.25">
      <c r="AM66" s="6">
        <f t="shared" si="6"/>
        <v>6297.665073890349</v>
      </c>
      <c r="AN66" s="151">
        <v>131</v>
      </c>
      <c r="AO66" s="5">
        <f>$AN66*VLOOKUP('Arrangement B'!$B$32,Data!$A$5:$AQ$12,40,FALSE)/1000</f>
        <v>8.7770000000000018E-3</v>
      </c>
      <c r="AP66" s="5">
        <f>$AN66*VLOOKUP('Arrangement B'!$B$32,Data!$A$5:$AQ$12,41,FALSE)/1000</f>
        <v>1.1527999999999998E-2</v>
      </c>
      <c r="AQ66" s="5">
        <f>$AN66*VLOOKUP('Arrangement B'!$B$32,Data!$A$5:$AQ$12,42,FALSE)/1000</f>
        <v>3.5108000000000007E-2</v>
      </c>
      <c r="AR66" s="5">
        <f>$AN66*VLOOKUP('Arrangement B'!$B$32,Data!$A$5:$AQ$12,43,FALSE)/1000</f>
        <v>4.6111999999999993E-2</v>
      </c>
      <c r="AS66" s="5">
        <f t="shared" si="0"/>
        <v>1.0967000000000001E-2</v>
      </c>
      <c r="AT66" s="5">
        <f t="shared" si="1"/>
        <v>2.3907779999999997E-2</v>
      </c>
      <c r="AU66" s="5">
        <f t="shared" si="2"/>
        <v>3.7298000000000005E-2</v>
      </c>
      <c r="AV66" s="5">
        <f t="shared" si="3"/>
        <v>5.4741999999999992E-2</v>
      </c>
      <c r="AW66" s="6">
        <f t="shared" si="4"/>
        <v>6332.6701793668553</v>
      </c>
      <c r="AX66" s="6">
        <f t="shared" si="5"/>
        <v>9504.5558822074563</v>
      </c>
    </row>
    <row r="67" spans="28:50" x14ac:dyDescent="0.25">
      <c r="AM67" s="6">
        <f t="shared" si="6"/>
        <v>6332.6701793668553</v>
      </c>
      <c r="AN67" s="6">
        <v>130</v>
      </c>
      <c r="AO67" s="5">
        <f>$AN67*VLOOKUP('Arrangement B'!$B$32,Data!$A$5:$AQ$12,40,FALSE)/1000</f>
        <v>8.7100000000000007E-3</v>
      </c>
      <c r="AP67" s="5">
        <f>$AN67*VLOOKUP('Arrangement B'!$B$32,Data!$A$5:$AQ$12,41,FALSE)/1000</f>
        <v>1.1439999999999999E-2</v>
      </c>
      <c r="AQ67" s="5">
        <f>$AN67*VLOOKUP('Arrangement B'!$B$32,Data!$A$5:$AQ$12,42,FALSE)/1000</f>
        <v>3.4840000000000003E-2</v>
      </c>
      <c r="AR67" s="5">
        <f>$AN67*VLOOKUP('Arrangement B'!$B$32,Data!$A$5:$AQ$12,43,FALSE)/1000</f>
        <v>4.5759999999999995E-2</v>
      </c>
      <c r="AS67" s="5">
        <f t="shared" si="0"/>
        <v>1.09E-2</v>
      </c>
      <c r="AT67" s="5">
        <f t="shared" si="1"/>
        <v>2.3819779999999999E-2</v>
      </c>
      <c r="AU67" s="5">
        <f t="shared" si="2"/>
        <v>3.703E-2</v>
      </c>
      <c r="AV67" s="5">
        <f t="shared" si="3"/>
        <v>5.4389999999999994E-2</v>
      </c>
      <c r="AW67" s="6">
        <f t="shared" si="4"/>
        <v>6368.0633817162034</v>
      </c>
      <c r="AX67" s="6">
        <f t="shared" si="5"/>
        <v>9543.7094462486984</v>
      </c>
    </row>
    <row r="68" spans="28:50" x14ac:dyDescent="0.25">
      <c r="AM68" s="6">
        <f t="shared" si="6"/>
        <v>6368.0633817162034</v>
      </c>
      <c r="AN68" s="151">
        <v>129</v>
      </c>
      <c r="AO68" s="5">
        <f>$AN68*VLOOKUP('Arrangement B'!$B$32,Data!$A$5:$AQ$12,40,FALSE)/1000</f>
        <v>8.6430000000000014E-3</v>
      </c>
      <c r="AP68" s="5">
        <f>$AN68*VLOOKUP('Arrangement B'!$B$32,Data!$A$5:$AQ$12,41,FALSE)/1000</f>
        <v>1.1351999999999999E-2</v>
      </c>
      <c r="AQ68" s="5">
        <f>$AN68*VLOOKUP('Arrangement B'!$B$32,Data!$A$5:$AQ$12,42,FALSE)/1000</f>
        <v>3.4572000000000006E-2</v>
      </c>
      <c r="AR68" s="5">
        <f>$AN68*VLOOKUP('Arrangement B'!$B$32,Data!$A$5:$AQ$12,43,FALSE)/1000</f>
        <v>4.5407999999999997E-2</v>
      </c>
      <c r="AS68" s="5">
        <f t="shared" si="0"/>
        <v>1.0833000000000002E-2</v>
      </c>
      <c r="AT68" s="5">
        <f t="shared" si="1"/>
        <v>2.3731780000000001E-2</v>
      </c>
      <c r="AU68" s="5">
        <f t="shared" si="2"/>
        <v>3.6762000000000003E-2</v>
      </c>
      <c r="AV68" s="5">
        <f t="shared" si="3"/>
        <v>5.4037999999999996E-2</v>
      </c>
      <c r="AW68" s="6">
        <f t="shared" si="4"/>
        <v>6403.851115651798</v>
      </c>
      <c r="AX68" s="6">
        <f t="shared" si="5"/>
        <v>9583.1786415508268</v>
      </c>
    </row>
    <row r="69" spans="28:50" x14ac:dyDescent="0.25">
      <c r="AM69" s="6">
        <f t="shared" si="6"/>
        <v>6403.851115651798</v>
      </c>
      <c r="AN69" s="6">
        <v>128</v>
      </c>
      <c r="AO69" s="5">
        <f>$AN69*VLOOKUP('Arrangement B'!$B$32,Data!$A$5:$AQ$12,40,FALSE)/1000</f>
        <v>8.5760000000000003E-3</v>
      </c>
      <c r="AP69" s="5">
        <f>$AN69*VLOOKUP('Arrangement B'!$B$32,Data!$A$5:$AQ$12,41,FALSE)/1000</f>
        <v>1.1264E-2</v>
      </c>
      <c r="AQ69" s="5">
        <f>$AN69*VLOOKUP('Arrangement B'!$B$32,Data!$A$5:$AQ$12,42,FALSE)/1000</f>
        <v>3.4304000000000001E-2</v>
      </c>
      <c r="AR69" s="5">
        <f>$AN69*VLOOKUP('Arrangement B'!$B$32,Data!$A$5:$AQ$12,43,FALSE)/1000</f>
        <v>4.5055999999999999E-2</v>
      </c>
      <c r="AS69" s="5">
        <f t="shared" si="0"/>
        <v>1.0766000000000001E-2</v>
      </c>
      <c r="AT69" s="5">
        <f t="shared" si="1"/>
        <v>2.364378E-2</v>
      </c>
      <c r="AU69" s="5">
        <f t="shared" si="2"/>
        <v>3.6493999999999999E-2</v>
      </c>
      <c r="AV69" s="5">
        <f t="shared" si="3"/>
        <v>5.3685999999999998E-2</v>
      </c>
      <c r="AW69" s="6">
        <f t="shared" si="4"/>
        <v>6440.0399576462041</v>
      </c>
      <c r="AX69" s="6">
        <f t="shared" si="5"/>
        <v>9622.9671934862308</v>
      </c>
    </row>
    <row r="70" spans="28:50" x14ac:dyDescent="0.25">
      <c r="AM70" s="6">
        <f t="shared" si="6"/>
        <v>6440.0399576462041</v>
      </c>
      <c r="AN70" s="151">
        <v>127</v>
      </c>
      <c r="AO70" s="5">
        <f>$AN70*VLOOKUP('Arrangement B'!$B$32,Data!$A$5:$AQ$12,40,FALSE)/1000</f>
        <v>8.5090000000000009E-3</v>
      </c>
      <c r="AP70" s="5">
        <f>$AN70*VLOOKUP('Arrangement B'!$B$32,Data!$A$5:$AQ$12,41,FALSE)/1000</f>
        <v>1.1176E-2</v>
      </c>
      <c r="AQ70" s="5">
        <f>$AN70*VLOOKUP('Arrangement B'!$B$32,Data!$A$5:$AQ$12,42,FALSE)/1000</f>
        <v>3.4036000000000004E-2</v>
      </c>
      <c r="AR70" s="5">
        <f>$AN70*VLOOKUP('Arrangement B'!$B$32,Data!$A$5:$AQ$12,43,FALSE)/1000</f>
        <v>4.4704000000000001E-2</v>
      </c>
      <c r="AS70" s="5">
        <f t="shared" si="0"/>
        <v>1.0699E-2</v>
      </c>
      <c r="AT70" s="5">
        <f t="shared" si="1"/>
        <v>2.3555779999999998E-2</v>
      </c>
      <c r="AU70" s="5">
        <f t="shared" si="2"/>
        <v>3.6226000000000001E-2</v>
      </c>
      <c r="AV70" s="5">
        <f t="shared" si="3"/>
        <v>5.3333999999999999E-2</v>
      </c>
      <c r="AW70" s="6">
        <f t="shared" si="4"/>
        <v>6476.6366298190305</v>
      </c>
      <c r="AX70" s="6">
        <f t="shared" si="5"/>
        <v>9663.0788844205326</v>
      </c>
    </row>
    <row r="71" spans="28:50" x14ac:dyDescent="0.25">
      <c r="AM71" s="6">
        <f t="shared" si="6"/>
        <v>6476.6366298190305</v>
      </c>
      <c r="AN71" s="6">
        <v>126</v>
      </c>
      <c r="AO71" s="5">
        <f>$AN71*VLOOKUP('Arrangement B'!$B$32,Data!$A$5:$AQ$12,40,FALSE)/1000</f>
        <v>8.4419999999999999E-3</v>
      </c>
      <c r="AP71" s="5">
        <f>$AN71*VLOOKUP('Arrangement B'!$B$32,Data!$A$5:$AQ$12,41,FALSE)/1000</f>
        <v>1.1087999999999999E-2</v>
      </c>
      <c r="AQ71" s="5">
        <f>$AN71*VLOOKUP('Arrangement B'!$B$32,Data!$A$5:$AQ$12,42,FALSE)/1000</f>
        <v>3.3767999999999999E-2</v>
      </c>
      <c r="AR71" s="5">
        <f>$AN71*VLOOKUP('Arrangement B'!$B$32,Data!$A$5:$AQ$12,43,FALSE)/1000</f>
        <v>4.4351999999999996E-2</v>
      </c>
      <c r="AS71" s="5">
        <f t="shared" si="0"/>
        <v>1.0631999999999999E-2</v>
      </c>
      <c r="AT71" s="5">
        <f t="shared" si="1"/>
        <v>2.3467780000000001E-2</v>
      </c>
      <c r="AU71" s="5">
        <f t="shared" si="2"/>
        <v>3.5957999999999997E-2</v>
      </c>
      <c r="AV71" s="5">
        <f t="shared" si="3"/>
        <v>5.2981999999999994E-2</v>
      </c>
      <c r="AW71" s="6">
        <f t="shared" si="4"/>
        <v>6513.6480039521393</v>
      </c>
      <c r="AX71" s="6">
        <f t="shared" si="5"/>
        <v>9703.5175547650633</v>
      </c>
    </row>
    <row r="72" spans="28:50" x14ac:dyDescent="0.25">
      <c r="AM72" s="6">
        <f t="shared" si="6"/>
        <v>6513.6480039521393</v>
      </c>
      <c r="AN72" s="151">
        <v>125</v>
      </c>
      <c r="AO72" s="5">
        <f>$AN72*VLOOKUP('Arrangement B'!$B$32,Data!$A$5:$AQ$12,40,FALSE)/1000</f>
        <v>8.3750000000000005E-3</v>
      </c>
      <c r="AP72" s="5">
        <f>$AN72*VLOOKUP('Arrangement B'!$B$32,Data!$A$5:$AQ$12,41,FALSE)/1000</f>
        <v>1.0999999999999999E-2</v>
      </c>
      <c r="AQ72" s="5">
        <f>$AN72*VLOOKUP('Arrangement B'!$B$32,Data!$A$5:$AQ$12,42,FALSE)/1000</f>
        <v>3.3500000000000002E-2</v>
      </c>
      <c r="AR72" s="5">
        <f>$AN72*VLOOKUP('Arrangement B'!$B$32,Data!$A$5:$AQ$12,43,FALSE)/1000</f>
        <v>4.3999999999999997E-2</v>
      </c>
      <c r="AS72" s="5">
        <f t="shared" si="0"/>
        <v>1.0565000000000001E-2</v>
      </c>
      <c r="AT72" s="5">
        <f t="shared" si="1"/>
        <v>2.3379779999999999E-2</v>
      </c>
      <c r="AU72" s="5">
        <f t="shared" si="2"/>
        <v>3.569E-2</v>
      </c>
      <c r="AV72" s="5">
        <f t="shared" si="3"/>
        <v>5.2629999999999996E-2</v>
      </c>
      <c r="AW72" s="6">
        <f t="shared" si="4"/>
        <v>6551.0811056370258</v>
      </c>
      <c r="AX72" s="6">
        <f t="shared" si="5"/>
        <v>9744.2871040515947</v>
      </c>
    </row>
    <row r="73" spans="28:50" x14ac:dyDescent="0.25">
      <c r="AB73" s="56"/>
      <c r="AC73" s="152"/>
      <c r="AD73" s="152"/>
      <c r="AE73" s="152"/>
      <c r="AF73" s="152"/>
      <c r="AM73" s="6">
        <f t="shared" si="6"/>
        <v>6551.0811056370258</v>
      </c>
      <c r="AN73" s="6">
        <v>124</v>
      </c>
      <c r="AO73" s="5">
        <f>$AN73*VLOOKUP('Arrangement B'!$B$32,Data!$A$5:$AQ$12,40,FALSE)/1000</f>
        <v>8.3079999999999994E-3</v>
      </c>
      <c r="AP73" s="5">
        <f>$AN73*VLOOKUP('Arrangement B'!$B$32,Data!$A$5:$AQ$12,41,FALSE)/1000</f>
        <v>1.0912E-2</v>
      </c>
      <c r="AQ73" s="5">
        <f>$AN73*VLOOKUP('Arrangement B'!$B$32,Data!$A$5:$AQ$12,42,FALSE)/1000</f>
        <v>3.3231999999999998E-2</v>
      </c>
      <c r="AR73" s="5">
        <f>$AN73*VLOOKUP('Arrangement B'!$B$32,Data!$A$5:$AQ$12,43,FALSE)/1000</f>
        <v>4.3647999999999999E-2</v>
      </c>
      <c r="AS73" s="5">
        <f t="shared" si="0"/>
        <v>1.0498E-2</v>
      </c>
      <c r="AT73" s="5">
        <f t="shared" si="1"/>
        <v>2.3291779999999998E-2</v>
      </c>
      <c r="AU73" s="5">
        <f t="shared" si="2"/>
        <v>3.5421999999999995E-2</v>
      </c>
      <c r="AV73" s="5">
        <f t="shared" si="3"/>
        <v>5.2277999999999998E-2</v>
      </c>
      <c r="AW73" s="6">
        <f t="shared" si="4"/>
        <v>6588.9431185594149</v>
      </c>
      <c r="AX73" s="6">
        <f t="shared" si="5"/>
        <v>9785.3914920298557</v>
      </c>
    </row>
    <row r="74" spans="28:50" x14ac:dyDescent="0.25">
      <c r="AM74" s="6">
        <f t="shared" si="6"/>
        <v>6588.9431185594149</v>
      </c>
      <c r="AN74" s="151">
        <v>123</v>
      </c>
      <c r="AO74" s="5">
        <f>$AN74*VLOOKUP('Arrangement B'!$B$32,Data!$A$5:$AQ$12,40,FALSE)/1000</f>
        <v>8.2410000000000001E-3</v>
      </c>
      <c r="AP74" s="5">
        <f>$AN74*VLOOKUP('Arrangement B'!$B$32,Data!$A$5:$AQ$12,41,FALSE)/1000</f>
        <v>1.0824E-2</v>
      </c>
      <c r="AQ74" s="5">
        <f>$AN74*VLOOKUP('Arrangement B'!$B$32,Data!$A$5:$AQ$12,42,FALSE)/1000</f>
        <v>3.2964E-2</v>
      </c>
      <c r="AR74" s="5">
        <f>$AN74*VLOOKUP('Arrangement B'!$B$32,Data!$A$5:$AQ$12,43,FALSE)/1000</f>
        <v>4.3296000000000001E-2</v>
      </c>
      <c r="AS74" s="5">
        <f t="shared" si="0"/>
        <v>1.0430999999999999E-2</v>
      </c>
      <c r="AT74" s="5">
        <f t="shared" si="1"/>
        <v>2.320378E-2</v>
      </c>
      <c r="AU74" s="5">
        <f t="shared" si="2"/>
        <v>3.5153999999999998E-2</v>
      </c>
      <c r="AV74" s="5">
        <f t="shared" si="3"/>
        <v>5.1926E-2</v>
      </c>
      <c r="AW74" s="6">
        <f t="shared" si="4"/>
        <v>6627.2413889263162</v>
      </c>
      <c r="AX74" s="6">
        <f t="shared" si="5"/>
        <v>9826.8347397883354</v>
      </c>
    </row>
    <row r="75" spans="28:50" x14ac:dyDescent="0.25">
      <c r="AM75" s="6">
        <f t="shared" si="6"/>
        <v>6627.2413889263162</v>
      </c>
      <c r="AN75" s="6">
        <v>122</v>
      </c>
      <c r="AO75" s="5">
        <f>$AN75*VLOOKUP('Arrangement B'!$B$32,Data!$A$5:$AQ$12,40,FALSE)/1000</f>
        <v>8.1740000000000007E-3</v>
      </c>
      <c r="AP75" s="5">
        <f>$AN75*VLOOKUP('Arrangement B'!$B$32,Data!$A$5:$AQ$12,41,FALSE)/1000</f>
        <v>1.0735999999999999E-2</v>
      </c>
      <c r="AQ75" s="5">
        <f>$AN75*VLOOKUP('Arrangement B'!$B$32,Data!$A$5:$AQ$12,42,FALSE)/1000</f>
        <v>3.2696000000000003E-2</v>
      </c>
      <c r="AR75" s="5">
        <f>$AN75*VLOOKUP('Arrangement B'!$B$32,Data!$A$5:$AQ$12,43,FALSE)/1000</f>
        <v>4.2943999999999996E-2</v>
      </c>
      <c r="AS75" s="5">
        <f t="shared" si="0"/>
        <v>1.0364000000000002E-2</v>
      </c>
      <c r="AT75" s="5">
        <f t="shared" si="1"/>
        <v>2.3115779999999999E-2</v>
      </c>
      <c r="AU75" s="5">
        <f t="shared" si="2"/>
        <v>3.4886E-2</v>
      </c>
      <c r="AV75" s="5">
        <f t="shared" si="3"/>
        <v>5.1573999999999995E-2</v>
      </c>
      <c r="AW75" s="6">
        <f t="shared" si="4"/>
        <v>6665.9834300410685</v>
      </c>
      <c r="AX75" s="6">
        <f t="shared" si="5"/>
        <v>9868.6209308989655</v>
      </c>
    </row>
    <row r="76" spans="28:50" x14ac:dyDescent="0.25">
      <c r="AM76" s="6">
        <f t="shared" si="6"/>
        <v>6665.9834300410685</v>
      </c>
      <c r="AN76" s="151">
        <v>121</v>
      </c>
      <c r="AO76" s="5">
        <f>$AN76*VLOOKUP('Arrangement B'!$B$32,Data!$A$5:$AQ$12,40,FALSE)/1000</f>
        <v>8.1070000000000014E-3</v>
      </c>
      <c r="AP76" s="5">
        <f>$AN76*VLOOKUP('Arrangement B'!$B$32,Data!$A$5:$AQ$12,41,FALSE)/1000</f>
        <v>1.0647999999999999E-2</v>
      </c>
      <c r="AQ76" s="5">
        <f>$AN76*VLOOKUP('Arrangement B'!$B$32,Data!$A$5:$AQ$12,42,FALSE)/1000</f>
        <v>3.2428000000000005E-2</v>
      </c>
      <c r="AR76" s="5">
        <f>$AN76*VLOOKUP('Arrangement B'!$B$32,Data!$A$5:$AQ$12,43,FALSE)/1000</f>
        <v>4.2591999999999998E-2</v>
      </c>
      <c r="AS76" s="5">
        <f t="shared" si="0"/>
        <v>1.0297000000000001E-2</v>
      </c>
      <c r="AT76" s="5">
        <f t="shared" si="1"/>
        <v>2.3027779999999998E-2</v>
      </c>
      <c r="AU76" s="5">
        <f t="shared" si="2"/>
        <v>3.4618000000000003E-2</v>
      </c>
      <c r="AV76" s="5">
        <f t="shared" si="3"/>
        <v>5.1221999999999997E-2</v>
      </c>
      <c r="AW76" s="6">
        <f t="shared" si="4"/>
        <v>6705.1769270320656</v>
      </c>
      <c r="AX76" s="6">
        <f t="shared" si="5"/>
        <v>9910.7542125861528</v>
      </c>
    </row>
    <row r="77" spans="28:50" x14ac:dyDescent="0.25">
      <c r="AM77" s="6">
        <f t="shared" si="6"/>
        <v>6705.1769270320656</v>
      </c>
      <c r="AN77" s="6">
        <v>120</v>
      </c>
      <c r="AO77" s="5">
        <f>$AN77*VLOOKUP('Arrangement B'!$B$32,Data!$A$5:$AQ$12,40,FALSE)/1000</f>
        <v>8.0400000000000003E-3</v>
      </c>
      <c r="AP77" s="5">
        <f>$AN77*VLOOKUP('Arrangement B'!$B$32,Data!$A$5:$AQ$12,41,FALSE)/1000</f>
        <v>1.0559999999999998E-2</v>
      </c>
      <c r="AQ77" s="5">
        <f>$AN77*VLOOKUP('Arrangement B'!$B$32,Data!$A$5:$AQ$12,42,FALSE)/1000</f>
        <v>3.2160000000000001E-2</v>
      </c>
      <c r="AR77" s="5">
        <f>$AN77*VLOOKUP('Arrangement B'!$B$32,Data!$A$5:$AQ$12,43,FALSE)/1000</f>
        <v>4.2239999999999993E-2</v>
      </c>
      <c r="AS77" s="5">
        <f t="shared" si="0"/>
        <v>1.023E-2</v>
      </c>
      <c r="AT77" s="5">
        <f t="shared" si="1"/>
        <v>2.293978E-2</v>
      </c>
      <c r="AU77" s="5">
        <f t="shared" si="2"/>
        <v>3.4349999999999999E-2</v>
      </c>
      <c r="AV77" s="5">
        <f t="shared" si="3"/>
        <v>5.0869999999999992E-2</v>
      </c>
      <c r="AW77" s="6">
        <f t="shared" si="4"/>
        <v>6744.829741741175</v>
      </c>
      <c r="AX77" s="6">
        <f t="shared" si="5"/>
        <v>9953.2387969208048</v>
      </c>
    </row>
    <row r="78" spans="28:50" x14ac:dyDescent="0.25">
      <c r="AM78" s="6">
        <f t="shared" si="6"/>
        <v>6744.829741741175</v>
      </c>
      <c r="AN78" s="151">
        <v>119</v>
      </c>
      <c r="AO78" s="5">
        <f>$AN78*VLOOKUP('Arrangement B'!$B$32,Data!$A$5:$AQ$12,40,FALSE)/1000</f>
        <v>7.9730000000000009E-3</v>
      </c>
      <c r="AP78" s="5">
        <f>$AN78*VLOOKUP('Arrangement B'!$B$32,Data!$A$5:$AQ$12,41,FALSE)/1000</f>
        <v>1.0471999999999999E-2</v>
      </c>
      <c r="AQ78" s="5">
        <f>$AN78*VLOOKUP('Arrangement B'!$B$32,Data!$A$5:$AQ$12,42,FALSE)/1000</f>
        <v>3.1892000000000004E-2</v>
      </c>
      <c r="AR78" s="5">
        <f>$AN78*VLOOKUP('Arrangement B'!$B$32,Data!$A$5:$AQ$12,43,FALSE)/1000</f>
        <v>4.1887999999999995E-2</v>
      </c>
      <c r="AS78" s="5">
        <f t="shared" si="0"/>
        <v>1.0163000000000002E-2</v>
      </c>
      <c r="AT78" s="5">
        <f t="shared" si="1"/>
        <v>2.2851779999999999E-2</v>
      </c>
      <c r="AU78" s="5">
        <f t="shared" si="2"/>
        <v>3.4082000000000001E-2</v>
      </c>
      <c r="AV78" s="5">
        <f t="shared" si="3"/>
        <v>5.0517999999999993E-2</v>
      </c>
      <c r="AW78" s="6">
        <f t="shared" si="4"/>
        <v>6784.9499177780772</v>
      </c>
      <c r="AX78" s="6">
        <f t="shared" si="5"/>
        <v>9996.0789620398773</v>
      </c>
    </row>
    <row r="79" spans="28:50" x14ac:dyDescent="0.25">
      <c r="AM79" s="6">
        <f t="shared" si="6"/>
        <v>6784.9499177780772</v>
      </c>
      <c r="AN79" s="6">
        <v>118</v>
      </c>
      <c r="AO79" s="5">
        <f>$AN79*VLOOKUP('Arrangement B'!$B$32,Data!$A$5:$AQ$12,40,FALSE)/1000</f>
        <v>7.9059999999999998E-3</v>
      </c>
      <c r="AP79" s="5">
        <f>$AN79*VLOOKUP('Arrangement B'!$B$32,Data!$A$5:$AQ$12,41,FALSE)/1000</f>
        <v>1.0383999999999999E-2</v>
      </c>
      <c r="AQ79" s="5">
        <f>$AN79*VLOOKUP('Arrangement B'!$B$32,Data!$A$5:$AQ$12,42,FALSE)/1000</f>
        <v>3.1623999999999999E-2</v>
      </c>
      <c r="AR79" s="5">
        <f>$AN79*VLOOKUP('Arrangement B'!$B$32,Data!$A$5:$AQ$12,43,FALSE)/1000</f>
        <v>4.1535999999999997E-2</v>
      </c>
      <c r="AS79" s="5">
        <f t="shared" si="0"/>
        <v>1.0096000000000001E-2</v>
      </c>
      <c r="AT79" s="5">
        <f t="shared" si="1"/>
        <v>2.2763779999999997E-2</v>
      </c>
      <c r="AU79" s="5">
        <f t="shared" si="2"/>
        <v>3.3813999999999997E-2</v>
      </c>
      <c r="AV79" s="5">
        <f t="shared" si="3"/>
        <v>5.0165999999999995E-2</v>
      </c>
      <c r="AW79" s="6">
        <f t="shared" si="4"/>
        <v>6825.5456857470799</v>
      </c>
      <c r="AX79" s="6">
        <f t="shared" si="5"/>
        <v>10039.27905339204</v>
      </c>
    </row>
    <row r="80" spans="28:50" x14ac:dyDescent="0.25">
      <c r="AM80" s="6">
        <f t="shared" si="6"/>
        <v>6825.5456857470799</v>
      </c>
      <c r="AN80" s="151">
        <v>117</v>
      </c>
      <c r="AO80" s="5">
        <f>$AN80*VLOOKUP('Arrangement B'!$B$32,Data!$A$5:$AQ$12,40,FALSE)/1000</f>
        <v>7.8390000000000005E-3</v>
      </c>
      <c r="AP80" s="5">
        <f>$AN80*VLOOKUP('Arrangement B'!$B$32,Data!$A$5:$AQ$12,41,FALSE)/1000</f>
        <v>1.0296E-2</v>
      </c>
      <c r="AQ80" s="5">
        <f>$AN80*VLOOKUP('Arrangement B'!$B$32,Data!$A$5:$AQ$12,42,FALSE)/1000</f>
        <v>3.1356000000000002E-2</v>
      </c>
      <c r="AR80" s="5">
        <f>$AN80*VLOOKUP('Arrangement B'!$B$32,Data!$A$5:$AQ$12,43,FALSE)/1000</f>
        <v>4.1183999999999998E-2</v>
      </c>
      <c r="AS80" s="5">
        <f t="shared" si="0"/>
        <v>1.0029E-2</v>
      </c>
      <c r="AT80" s="5">
        <f t="shared" si="1"/>
        <v>2.267578E-2</v>
      </c>
      <c r="AU80" s="5">
        <f t="shared" si="2"/>
        <v>3.3545999999999999E-2</v>
      </c>
      <c r="AV80" s="5">
        <f t="shared" si="3"/>
        <v>4.9813999999999997E-2</v>
      </c>
      <c r="AW80" s="6">
        <f t="shared" si="4"/>
        <v>6866.6254686531747</v>
      </c>
      <c r="AX80" s="6">
        <f t="shared" si="5"/>
        <v>10082.843485010075</v>
      </c>
    </row>
    <row r="81" spans="39:50" x14ac:dyDescent="0.25">
      <c r="AM81" s="6">
        <f t="shared" si="6"/>
        <v>6866.6254686531747</v>
      </c>
      <c r="AN81" s="6">
        <v>116</v>
      </c>
      <c r="AO81" s="5">
        <f>$AN81*VLOOKUP('Arrangement B'!$B$32,Data!$A$5:$AQ$12,40,FALSE)/1000</f>
        <v>7.7720000000000003E-3</v>
      </c>
      <c r="AP81" s="5">
        <f>$AN81*VLOOKUP('Arrangement B'!$B$32,Data!$A$5:$AQ$12,41,FALSE)/1000</f>
        <v>1.0208E-2</v>
      </c>
      <c r="AQ81" s="5">
        <f>$AN81*VLOOKUP('Arrangement B'!$B$32,Data!$A$5:$AQ$12,42,FALSE)/1000</f>
        <v>3.1088000000000001E-2</v>
      </c>
      <c r="AR81" s="5">
        <f>$AN81*VLOOKUP('Arrangement B'!$B$32,Data!$A$5:$AQ$12,43,FALSE)/1000</f>
        <v>4.0832E-2</v>
      </c>
      <c r="AS81" s="5">
        <f t="shared" si="0"/>
        <v>9.9620000000000004E-3</v>
      </c>
      <c r="AT81" s="5">
        <f t="shared" si="1"/>
        <v>2.2587780000000002E-2</v>
      </c>
      <c r="AU81" s="5">
        <f t="shared" si="2"/>
        <v>3.3278000000000002E-2</v>
      </c>
      <c r="AV81" s="5">
        <f t="shared" si="3"/>
        <v>4.9461999999999999E-2</v>
      </c>
      <c r="AW81" s="6">
        <f t="shared" si="4"/>
        <v>6908.1978874945089</v>
      </c>
      <c r="AX81" s="6">
        <f t="shared" si="5"/>
        <v>10126.776740810623</v>
      </c>
    </row>
    <row r="82" spans="39:50" x14ac:dyDescent="0.25">
      <c r="AM82" s="6">
        <f t="shared" si="6"/>
        <v>6908.1978874945089</v>
      </c>
      <c r="AN82" s="151">
        <v>115</v>
      </c>
      <c r="AO82" s="5">
        <f>$AN82*VLOOKUP('Arrangement B'!$B$32,Data!$A$5:$AQ$12,40,FALSE)/1000</f>
        <v>7.705E-3</v>
      </c>
      <c r="AP82" s="5">
        <f>$AN82*VLOOKUP('Arrangement B'!$B$32,Data!$A$5:$AQ$12,41,FALSE)/1000</f>
        <v>1.0119999999999999E-2</v>
      </c>
      <c r="AQ82" s="5">
        <f>$AN82*VLOOKUP('Arrangement B'!$B$32,Data!$A$5:$AQ$12,42,FALSE)/1000</f>
        <v>3.082E-2</v>
      </c>
      <c r="AR82" s="5">
        <f>$AN82*VLOOKUP('Arrangement B'!$B$32,Data!$A$5:$AQ$12,43,FALSE)/1000</f>
        <v>4.0479999999999995E-2</v>
      </c>
      <c r="AS82" s="5">
        <f t="shared" si="0"/>
        <v>9.895000000000001E-3</v>
      </c>
      <c r="AT82" s="5">
        <f t="shared" si="1"/>
        <v>2.2499779999999997E-2</v>
      </c>
      <c r="AU82" s="5">
        <f t="shared" si="2"/>
        <v>3.3009999999999998E-2</v>
      </c>
      <c r="AV82" s="5">
        <f t="shared" si="3"/>
        <v>4.9109999999999994E-2</v>
      </c>
      <c r="AW82" s="6">
        <f t="shared" si="4"/>
        <v>6950.2717670486854</v>
      </c>
      <c r="AX82" s="6">
        <f t="shared" si="5"/>
        <v>10171.083375921909</v>
      </c>
    </row>
    <row r="83" spans="39:50" x14ac:dyDescent="0.25">
      <c r="AM83" s="6">
        <f t="shared" si="6"/>
        <v>6950.2717670486854</v>
      </c>
      <c r="AN83" s="6">
        <v>114</v>
      </c>
      <c r="AO83" s="5">
        <f>$AN83*VLOOKUP('Arrangement B'!$B$32,Data!$A$5:$AQ$12,40,FALSE)/1000</f>
        <v>7.6380000000000007E-3</v>
      </c>
      <c r="AP83" s="5">
        <f>$AN83*VLOOKUP('Arrangement B'!$B$32,Data!$A$5:$AQ$12,41,FALSE)/1000</f>
        <v>1.0031999999999999E-2</v>
      </c>
      <c r="AQ83" s="5">
        <f>$AN83*VLOOKUP('Arrangement B'!$B$32,Data!$A$5:$AQ$12,42,FALSE)/1000</f>
        <v>3.0552000000000003E-2</v>
      </c>
      <c r="AR83" s="5">
        <f>$AN83*VLOOKUP('Arrangement B'!$B$32,Data!$A$5:$AQ$12,43,FALSE)/1000</f>
        <v>4.0127999999999997E-2</v>
      </c>
      <c r="AS83" s="5">
        <f t="shared" si="0"/>
        <v>9.8279999999999999E-3</v>
      </c>
      <c r="AT83" s="5">
        <f t="shared" si="1"/>
        <v>2.2411779999999999E-2</v>
      </c>
      <c r="AU83" s="5">
        <f t="shared" si="2"/>
        <v>3.2742E-2</v>
      </c>
      <c r="AV83" s="5">
        <f t="shared" si="3"/>
        <v>4.8757999999999996E-2</v>
      </c>
      <c r="AW83" s="6">
        <f t="shared" si="4"/>
        <v>6992.8561418606459</v>
      </c>
      <c r="AX83" s="6">
        <f t="shared" si="5"/>
        <v>10215.768018040068</v>
      </c>
    </row>
    <row r="84" spans="39:50" x14ac:dyDescent="0.25">
      <c r="AM84" s="6">
        <f t="shared" si="6"/>
        <v>6992.8561418606459</v>
      </c>
      <c r="AN84" s="151">
        <v>113</v>
      </c>
      <c r="AO84" s="5">
        <f>$AN84*VLOOKUP('Arrangement B'!$B$32,Data!$A$5:$AQ$12,40,FALSE)/1000</f>
        <v>7.5710000000000005E-3</v>
      </c>
      <c r="AP84" s="5">
        <f>$AN84*VLOOKUP('Arrangement B'!$B$32,Data!$A$5:$AQ$12,41,FALSE)/1000</f>
        <v>9.9439999999999997E-3</v>
      </c>
      <c r="AQ84" s="5">
        <f>$AN84*VLOOKUP('Arrangement B'!$B$32,Data!$A$5:$AQ$12,42,FALSE)/1000</f>
        <v>3.0284000000000002E-2</v>
      </c>
      <c r="AR84" s="5">
        <f>$AN84*VLOOKUP('Arrangement B'!$B$32,Data!$A$5:$AQ$12,43,FALSE)/1000</f>
        <v>3.9775999999999999E-2</v>
      </c>
      <c r="AS84" s="5">
        <f t="shared" si="0"/>
        <v>9.7610000000000006E-3</v>
      </c>
      <c r="AT84" s="5">
        <f t="shared" si="1"/>
        <v>2.2323780000000001E-2</v>
      </c>
      <c r="AU84" s="5">
        <f t="shared" si="2"/>
        <v>3.2474000000000003E-2</v>
      </c>
      <c r="AV84" s="5">
        <f t="shared" si="3"/>
        <v>4.8405999999999998E-2</v>
      </c>
      <c r="AW84" s="6">
        <f t="shared" si="4"/>
        <v>7035.9602624403369</v>
      </c>
      <c r="AX84" s="6">
        <f t="shared" si="5"/>
        <v>10260.835368814791</v>
      </c>
    </row>
    <row r="85" spans="39:50" x14ac:dyDescent="0.25">
      <c r="AM85" s="6">
        <f t="shared" si="6"/>
        <v>7035.9602624403369</v>
      </c>
      <c r="AN85" s="6">
        <v>112</v>
      </c>
      <c r="AO85" s="5">
        <f>$AN85*VLOOKUP('Arrangement B'!$B$32,Data!$A$5:$AQ$12,40,FALSE)/1000</f>
        <v>7.5040000000000003E-3</v>
      </c>
      <c r="AP85" s="5">
        <f>$AN85*VLOOKUP('Arrangement B'!$B$32,Data!$A$5:$AQ$12,41,FALSE)/1000</f>
        <v>9.8560000000000002E-3</v>
      </c>
      <c r="AQ85" s="5">
        <f>$AN85*VLOOKUP('Arrangement B'!$B$32,Data!$A$5:$AQ$12,42,FALSE)/1000</f>
        <v>3.0016000000000001E-2</v>
      </c>
      <c r="AR85" s="5">
        <f>$AN85*VLOOKUP('Arrangement B'!$B$32,Data!$A$5:$AQ$12,43,FALSE)/1000</f>
        <v>3.9424000000000001E-2</v>
      </c>
      <c r="AS85" s="5">
        <f t="shared" si="0"/>
        <v>9.6940000000000012E-3</v>
      </c>
      <c r="AT85" s="5">
        <f t="shared" si="1"/>
        <v>2.223578E-2</v>
      </c>
      <c r="AU85" s="5">
        <f t="shared" si="2"/>
        <v>3.2205999999999999E-2</v>
      </c>
      <c r="AV85" s="5">
        <f t="shared" si="3"/>
        <v>4.8053999999999999E-2</v>
      </c>
      <c r="AW85" s="6">
        <f t="shared" si="4"/>
        <v>7079.5936016785781</v>
      </c>
      <c r="AX85" s="6">
        <f t="shared" si="5"/>
        <v>10306.290205264897</v>
      </c>
    </row>
    <row r="86" spans="39:50" x14ac:dyDescent="0.25">
      <c r="AM86" s="6">
        <f t="shared" si="6"/>
        <v>7079.5936016785781</v>
      </c>
      <c r="AN86" s="151">
        <v>111</v>
      </c>
      <c r="AO86" s="5">
        <f>$AN86*VLOOKUP('Arrangement B'!$B$32,Data!$A$5:$AQ$12,40,FALSE)/1000</f>
        <v>7.437E-3</v>
      </c>
      <c r="AP86" s="5">
        <f>$AN86*VLOOKUP('Arrangement B'!$B$32,Data!$A$5:$AQ$12,41,FALSE)/1000</f>
        <v>9.7679999999999989E-3</v>
      </c>
      <c r="AQ86" s="5">
        <f>$AN86*VLOOKUP('Arrangement B'!$B$32,Data!$A$5:$AQ$12,42,FALSE)/1000</f>
        <v>2.9748E-2</v>
      </c>
      <c r="AR86" s="5">
        <f>$AN86*VLOOKUP('Arrangement B'!$B$32,Data!$A$5:$AQ$12,43,FALSE)/1000</f>
        <v>3.9071999999999996E-2</v>
      </c>
      <c r="AS86" s="5">
        <f t="shared" si="0"/>
        <v>9.6270000000000001E-3</v>
      </c>
      <c r="AT86" s="5">
        <f t="shared" si="1"/>
        <v>2.2147779999999999E-2</v>
      </c>
      <c r="AU86" s="5">
        <f t="shared" si="2"/>
        <v>3.1938000000000001E-2</v>
      </c>
      <c r="AV86" s="5">
        <f t="shared" si="3"/>
        <v>4.7701999999999994E-2</v>
      </c>
      <c r="AW86" s="6">
        <f t="shared" si="4"/>
        <v>7123.7658614900765</v>
      </c>
      <c r="AX86" s="6">
        <f t="shared" si="5"/>
        <v>10352.137381224573</v>
      </c>
    </row>
    <row r="87" spans="39:50" x14ac:dyDescent="0.25">
      <c r="AM87" s="6">
        <f t="shared" si="6"/>
        <v>7123.7658614900765</v>
      </c>
      <c r="AN87" s="6">
        <v>110</v>
      </c>
      <c r="AO87" s="5">
        <f>$AN87*VLOOKUP('Arrangement B'!$B$32,Data!$A$5:$AQ$12,40,FALSE)/1000</f>
        <v>7.3699999999999998E-3</v>
      </c>
      <c r="AP87" s="5">
        <f>$AN87*VLOOKUP('Arrangement B'!$B$32,Data!$A$5:$AQ$12,41,FALSE)/1000</f>
        <v>9.6799999999999994E-3</v>
      </c>
      <c r="AQ87" s="5">
        <f>$AN87*VLOOKUP('Arrangement B'!$B$32,Data!$A$5:$AQ$12,42,FALSE)/1000</f>
        <v>2.9479999999999999E-2</v>
      </c>
      <c r="AR87" s="5">
        <f>$AN87*VLOOKUP('Arrangement B'!$B$32,Data!$A$5:$AQ$12,43,FALSE)/1000</f>
        <v>3.8719999999999997E-2</v>
      </c>
      <c r="AS87" s="5">
        <f t="shared" si="0"/>
        <v>9.5599999999999991E-3</v>
      </c>
      <c r="AT87" s="5">
        <f t="shared" si="1"/>
        <v>2.2059780000000001E-2</v>
      </c>
      <c r="AU87" s="5">
        <f t="shared" si="2"/>
        <v>3.1669999999999997E-2</v>
      </c>
      <c r="AV87" s="5">
        <f t="shared" si="3"/>
        <v>4.7349999999999996E-2</v>
      </c>
      <c r="AW87" s="6">
        <f t="shared" si="4"/>
        <v>7168.4869796928697</v>
      </c>
      <c r="AX87" s="6">
        <f t="shared" si="5"/>
        <v>10398.381828820946</v>
      </c>
    </row>
    <row r="88" spans="39:50" x14ac:dyDescent="0.25">
      <c r="AM88" s="6">
        <f t="shared" si="6"/>
        <v>7168.4869796928697</v>
      </c>
      <c r="AN88" s="151">
        <v>109</v>
      </c>
      <c r="AO88" s="5">
        <f>$AN88*VLOOKUP('Arrangement B'!$B$32,Data!$A$5:$AQ$12,40,FALSE)/1000</f>
        <v>7.3030000000000005E-3</v>
      </c>
      <c r="AP88" s="5">
        <f>$AN88*VLOOKUP('Arrangement B'!$B$32,Data!$A$5:$AQ$12,41,FALSE)/1000</f>
        <v>9.5919999999999981E-3</v>
      </c>
      <c r="AQ88" s="5">
        <f>$AN88*VLOOKUP('Arrangement B'!$B$32,Data!$A$5:$AQ$12,42,FALSE)/1000</f>
        <v>2.9212000000000002E-2</v>
      </c>
      <c r="AR88" s="5">
        <f>$AN88*VLOOKUP('Arrangement B'!$B$32,Data!$A$5:$AQ$12,43,FALSE)/1000</f>
        <v>3.8367999999999992E-2</v>
      </c>
      <c r="AS88" s="5">
        <f t="shared" si="0"/>
        <v>9.4930000000000014E-3</v>
      </c>
      <c r="AT88" s="5">
        <f t="shared" si="1"/>
        <v>2.1971779999999996E-2</v>
      </c>
      <c r="AU88" s="5">
        <f t="shared" si="2"/>
        <v>3.1401999999999999E-2</v>
      </c>
      <c r="AV88" s="5">
        <f t="shared" si="3"/>
        <v>4.6997999999999991E-2</v>
      </c>
      <c r="AW88" s="6">
        <f t="shared" si="4"/>
        <v>7213.7671371339311</v>
      </c>
      <c r="AX88" s="6">
        <f t="shared" si="5"/>
        <v>10445.028559983766</v>
      </c>
    </row>
    <row r="89" spans="39:50" x14ac:dyDescent="0.25">
      <c r="AM89" s="6">
        <f t="shared" si="6"/>
        <v>7213.7671371339311</v>
      </c>
      <c r="AN89" s="6">
        <v>108</v>
      </c>
      <c r="AO89" s="5">
        <f>$AN89*VLOOKUP('Arrangement B'!$B$32,Data!$A$5:$AQ$12,40,FALSE)/1000</f>
        <v>7.2360000000000002E-3</v>
      </c>
      <c r="AP89" s="5">
        <f>$AN89*VLOOKUP('Arrangement B'!$B$32,Data!$A$5:$AQ$12,41,FALSE)/1000</f>
        <v>9.5040000000000003E-3</v>
      </c>
      <c r="AQ89" s="5">
        <f>$AN89*VLOOKUP('Arrangement B'!$B$32,Data!$A$5:$AQ$12,42,FALSE)/1000</f>
        <v>2.8944000000000001E-2</v>
      </c>
      <c r="AR89" s="5">
        <f>$AN89*VLOOKUP('Arrangement B'!$B$32,Data!$A$5:$AQ$12,43,FALSE)/1000</f>
        <v>3.8016000000000001E-2</v>
      </c>
      <c r="AS89" s="5">
        <f t="shared" si="0"/>
        <v>9.4260000000000004E-3</v>
      </c>
      <c r="AT89" s="5">
        <f t="shared" si="1"/>
        <v>2.1883779999999999E-2</v>
      </c>
      <c r="AU89" s="5">
        <f t="shared" si="2"/>
        <v>3.1134000000000002E-2</v>
      </c>
      <c r="AV89" s="5">
        <f t="shared" si="3"/>
        <v>4.6646E-2</v>
      </c>
      <c r="AW89" s="6">
        <f t="shared" si="4"/>
        <v>7259.6167650711104</v>
      </c>
      <c r="AX89" s="6">
        <f t="shared" si="5"/>
        <v>10492.082667987863</v>
      </c>
    </row>
    <row r="90" spans="39:50" x14ac:dyDescent="0.25">
      <c r="AM90" s="6">
        <f t="shared" si="6"/>
        <v>7259.6167650711104</v>
      </c>
      <c r="AN90" s="151">
        <v>107</v>
      </c>
      <c r="AO90" s="5">
        <f>$AN90*VLOOKUP('Arrangement B'!$B$32,Data!$A$5:$AQ$12,40,FALSE)/1000</f>
        <v>7.1690000000000009E-3</v>
      </c>
      <c r="AP90" s="5">
        <f>$AN90*VLOOKUP('Arrangement B'!$B$32,Data!$A$5:$AQ$12,41,FALSE)/1000</f>
        <v>9.415999999999999E-3</v>
      </c>
      <c r="AQ90" s="5">
        <f>$AN90*VLOOKUP('Arrangement B'!$B$32,Data!$A$5:$AQ$12,42,FALSE)/1000</f>
        <v>2.8676000000000004E-2</v>
      </c>
      <c r="AR90" s="5">
        <f>$AN90*VLOOKUP('Arrangement B'!$B$32,Data!$A$5:$AQ$12,43,FALSE)/1000</f>
        <v>3.7663999999999996E-2</v>
      </c>
      <c r="AS90" s="5">
        <f t="shared" si="0"/>
        <v>9.359000000000001E-3</v>
      </c>
      <c r="AT90" s="5">
        <f t="shared" si="1"/>
        <v>2.1795780000000001E-2</v>
      </c>
      <c r="AU90" s="5">
        <f t="shared" si="2"/>
        <v>3.0866000000000005E-2</v>
      </c>
      <c r="AV90" s="5">
        <f t="shared" si="3"/>
        <v>4.6293999999999995E-2</v>
      </c>
      <c r="AW90" s="6">
        <f t="shared" si="4"/>
        <v>7306.0465528221021</v>
      </c>
      <c r="AX90" s="6">
        <f t="shared" si="5"/>
        <v>10539.549329029203</v>
      </c>
    </row>
    <row r="91" spans="39:50" x14ac:dyDescent="0.25">
      <c r="AM91" s="6">
        <f t="shared" si="6"/>
        <v>7306.0465528221021</v>
      </c>
      <c r="AN91" s="6">
        <v>106</v>
      </c>
      <c r="AO91" s="5">
        <f>$AN91*VLOOKUP('Arrangement B'!$B$32,Data!$A$5:$AQ$12,40,FALSE)/1000</f>
        <v>7.1020000000000007E-3</v>
      </c>
      <c r="AP91" s="5">
        <f>$AN91*VLOOKUP('Arrangement B'!$B$32,Data!$A$5:$AQ$12,41,FALSE)/1000</f>
        <v>9.3279999999999995E-3</v>
      </c>
      <c r="AQ91" s="5">
        <f>$AN91*VLOOKUP('Arrangement B'!$B$32,Data!$A$5:$AQ$12,42,FALSE)/1000</f>
        <v>2.8408000000000003E-2</v>
      </c>
      <c r="AR91" s="5">
        <f>$AN91*VLOOKUP('Arrangement B'!$B$32,Data!$A$5:$AQ$12,43,FALSE)/1000</f>
        <v>3.7311999999999998E-2</v>
      </c>
      <c r="AS91" s="5">
        <f t="shared" si="0"/>
        <v>9.2920000000000016E-3</v>
      </c>
      <c r="AT91" s="5">
        <f t="shared" si="1"/>
        <v>2.1707779999999999E-2</v>
      </c>
      <c r="AU91" s="5">
        <f t="shared" si="2"/>
        <v>3.0598000000000004E-2</v>
      </c>
      <c r="AV91" s="5">
        <f t="shared" si="3"/>
        <v>4.5941999999999997E-2</v>
      </c>
      <c r="AW91" s="6">
        <f t="shared" si="4"/>
        <v>7353.067455691541</v>
      </c>
      <c r="AX91" s="6">
        <f t="shared" si="5"/>
        <v>10587.433803835249</v>
      </c>
    </row>
    <row r="92" spans="39:50" x14ac:dyDescent="0.25">
      <c r="AM92" s="6">
        <f t="shared" si="6"/>
        <v>7353.067455691541</v>
      </c>
      <c r="AN92" s="151">
        <v>105</v>
      </c>
      <c r="AO92" s="5">
        <f>$AN92*VLOOKUP('Arrangement B'!$B$32,Data!$A$5:$AQ$12,40,FALSE)/1000</f>
        <v>7.0350000000000005E-3</v>
      </c>
      <c r="AP92" s="5">
        <f>$AN92*VLOOKUP('Arrangement B'!$B$32,Data!$A$5:$AQ$12,41,FALSE)/1000</f>
        <v>9.2399999999999999E-3</v>
      </c>
      <c r="AQ92" s="5">
        <f>$AN92*VLOOKUP('Arrangement B'!$B$32,Data!$A$5:$AQ$12,42,FALSE)/1000</f>
        <v>2.8140000000000002E-2</v>
      </c>
      <c r="AR92" s="5">
        <f>$AN92*VLOOKUP('Arrangement B'!$B$32,Data!$A$5:$AQ$12,43,FALSE)/1000</f>
        <v>3.696E-2</v>
      </c>
      <c r="AS92" s="5">
        <f t="shared" si="0"/>
        <v>9.2250000000000006E-3</v>
      </c>
      <c r="AT92" s="5">
        <f t="shared" si="1"/>
        <v>2.1619779999999998E-2</v>
      </c>
      <c r="AU92" s="5">
        <f t="shared" si="2"/>
        <v>3.0330000000000003E-2</v>
      </c>
      <c r="AV92" s="5">
        <f t="shared" si="3"/>
        <v>4.5589999999999999E-2</v>
      </c>
      <c r="AW92" s="6">
        <f t="shared" si="4"/>
        <v>7400.6907031879864</v>
      </c>
      <c r="AX92" s="6">
        <f t="shared" si="5"/>
        <v>10635.741439310463</v>
      </c>
    </row>
    <row r="93" spans="39:50" x14ac:dyDescent="0.25">
      <c r="AM93" s="6">
        <f t="shared" si="6"/>
        <v>7400.6907031879864</v>
      </c>
      <c r="AN93" s="6">
        <v>104</v>
      </c>
      <c r="AO93" s="5">
        <f>$AN93*VLOOKUP('Arrangement B'!$B$32,Data!$A$5:$AQ$12,40,FALSE)/1000</f>
        <v>6.9680000000000002E-3</v>
      </c>
      <c r="AP93" s="5">
        <f>$AN93*VLOOKUP('Arrangement B'!$B$32,Data!$A$5:$AQ$12,41,FALSE)/1000</f>
        <v>9.1519999999999987E-3</v>
      </c>
      <c r="AQ93" s="5">
        <f>$AN93*VLOOKUP('Arrangement B'!$B$32,Data!$A$5:$AQ$12,42,FALSE)/1000</f>
        <v>2.7872000000000001E-2</v>
      </c>
      <c r="AR93" s="5">
        <f>$AN93*VLOOKUP('Arrangement B'!$B$32,Data!$A$5:$AQ$12,43,FALSE)/1000</f>
        <v>3.6607999999999995E-2</v>
      </c>
      <c r="AS93" s="5">
        <f t="shared" si="0"/>
        <v>9.1579999999999995E-3</v>
      </c>
      <c r="AT93" s="5">
        <f t="shared" si="1"/>
        <v>2.153178E-2</v>
      </c>
      <c r="AU93" s="5">
        <f t="shared" si="2"/>
        <v>3.0062000000000002E-2</v>
      </c>
      <c r="AV93" s="5">
        <f t="shared" si="3"/>
        <v>4.5237999999999993E-2</v>
      </c>
      <c r="AW93" s="6">
        <f t="shared" si="4"/>
        <v>7448.9278075429675</v>
      </c>
      <c r="AX93" s="6">
        <f t="shared" si="5"/>
        <v>10684.477670217722</v>
      </c>
    </row>
    <row r="94" spans="39:50" x14ac:dyDescent="0.25">
      <c r="AM94" s="6">
        <f t="shared" si="6"/>
        <v>7448.9278075429675</v>
      </c>
      <c r="AN94" s="151">
        <v>103</v>
      </c>
      <c r="AO94" s="5">
        <f>$AN94*VLOOKUP('Arrangement B'!$B$32,Data!$A$5:$AQ$12,40,FALSE)/1000</f>
        <v>6.9010000000000009E-3</v>
      </c>
      <c r="AP94" s="5">
        <f>$AN94*VLOOKUP('Arrangement B'!$B$32,Data!$A$5:$AQ$12,41,FALSE)/1000</f>
        <v>9.0640000000000009E-3</v>
      </c>
      <c r="AQ94" s="5">
        <f>$AN94*VLOOKUP('Arrangement B'!$B$32,Data!$A$5:$AQ$12,42,FALSE)/1000</f>
        <v>2.7604000000000004E-2</v>
      </c>
      <c r="AR94" s="5">
        <f>$AN94*VLOOKUP('Arrangement B'!$B$32,Data!$A$5:$AQ$12,43,FALSE)/1000</f>
        <v>3.6256000000000004E-2</v>
      </c>
      <c r="AS94" s="5">
        <f t="shared" si="0"/>
        <v>9.0910000000000019E-3</v>
      </c>
      <c r="AT94" s="5">
        <f t="shared" si="1"/>
        <v>2.1443780000000003E-2</v>
      </c>
      <c r="AU94" s="5">
        <f t="shared" si="2"/>
        <v>2.9794000000000005E-2</v>
      </c>
      <c r="AV94" s="5">
        <f t="shared" si="3"/>
        <v>4.4886000000000002E-2</v>
      </c>
      <c r="AW94" s="6">
        <f t="shared" si="4"/>
        <v>7497.79057254496</v>
      </c>
      <c r="AX94" s="6">
        <f t="shared" si="5"/>
        <v>10733.648020896477</v>
      </c>
    </row>
    <row r="95" spans="39:50" x14ac:dyDescent="0.25">
      <c r="AM95" s="6">
        <f t="shared" si="6"/>
        <v>7497.79057254496</v>
      </c>
      <c r="AN95" s="6">
        <v>102</v>
      </c>
      <c r="AO95" s="5">
        <f>$AN95*VLOOKUP('Arrangement B'!$B$32,Data!$A$5:$AQ$12,40,FALSE)/1000</f>
        <v>6.8340000000000007E-3</v>
      </c>
      <c r="AP95" s="5">
        <f>$AN95*VLOOKUP('Arrangement B'!$B$32,Data!$A$5:$AQ$12,41,FALSE)/1000</f>
        <v>8.9759999999999996E-3</v>
      </c>
      <c r="AQ95" s="5">
        <f>$AN95*VLOOKUP('Arrangement B'!$B$32,Data!$A$5:$AQ$12,42,FALSE)/1000</f>
        <v>2.7336000000000003E-2</v>
      </c>
      <c r="AR95" s="5">
        <f>$AN95*VLOOKUP('Arrangement B'!$B$32,Data!$A$5:$AQ$12,43,FALSE)/1000</f>
        <v>3.5903999999999998E-2</v>
      </c>
      <c r="AS95" s="5">
        <f t="shared" si="0"/>
        <v>9.0240000000000008E-3</v>
      </c>
      <c r="AT95" s="5">
        <f t="shared" si="1"/>
        <v>2.1355779999999998E-2</v>
      </c>
      <c r="AU95" s="5">
        <f t="shared" si="2"/>
        <v>2.9526000000000004E-2</v>
      </c>
      <c r="AV95" s="5">
        <f t="shared" si="3"/>
        <v>4.4533999999999997E-2</v>
      </c>
      <c r="AW95" s="6">
        <f t="shared" si="4"/>
        <v>7547.2911027017126</v>
      </c>
      <c r="AX95" s="6">
        <f t="shared" si="5"/>
        <v>10783.258107018488</v>
      </c>
    </row>
    <row r="96" spans="39:50" x14ac:dyDescent="0.25">
      <c r="AM96" s="6">
        <f t="shared" si="6"/>
        <v>7547.2911027017126</v>
      </c>
      <c r="AN96" s="151">
        <v>101</v>
      </c>
      <c r="AO96" s="5">
        <f>$AN96*VLOOKUP('Arrangement B'!$B$32,Data!$A$5:$AQ$12,40,FALSE)/1000</f>
        <v>6.7670000000000004E-3</v>
      </c>
      <c r="AP96" s="5">
        <f>$AN96*VLOOKUP('Arrangement B'!$B$32,Data!$A$5:$AQ$12,41,FALSE)/1000</f>
        <v>8.8880000000000001E-3</v>
      </c>
      <c r="AQ96" s="5">
        <f>$AN96*VLOOKUP('Arrangement B'!$B$32,Data!$A$5:$AQ$12,42,FALSE)/1000</f>
        <v>2.7068000000000002E-2</v>
      </c>
      <c r="AR96" s="5">
        <f>$AN96*VLOOKUP('Arrangement B'!$B$32,Data!$A$5:$AQ$12,43,FALSE)/1000</f>
        <v>3.5552E-2</v>
      </c>
      <c r="AS96" s="5">
        <f t="shared" si="0"/>
        <v>8.9569999999999997E-3</v>
      </c>
      <c r="AT96" s="5">
        <f t="shared" si="1"/>
        <v>2.126778E-2</v>
      </c>
      <c r="AU96" s="5">
        <f t="shared" si="2"/>
        <v>2.9258000000000003E-2</v>
      </c>
      <c r="AV96" s="5">
        <f t="shared" si="3"/>
        <v>4.4181999999999999E-2</v>
      </c>
      <c r="AW96" s="6">
        <f t="shared" si="4"/>
        <v>7597.4418127450062</v>
      </c>
      <c r="AX96" s="6">
        <f t="shared" si="5"/>
        <v>10833.31363738198</v>
      </c>
    </row>
    <row r="97" spans="39:50" x14ac:dyDescent="0.25">
      <c r="AM97" s="6">
        <f t="shared" si="6"/>
        <v>7597.4418127450062</v>
      </c>
      <c r="AN97" s="6">
        <v>100</v>
      </c>
      <c r="AO97" s="5">
        <f>$AN97*VLOOKUP('Arrangement B'!$B$32,Data!$A$5:$AQ$12,40,FALSE)/1000</f>
        <v>6.7000000000000002E-3</v>
      </c>
      <c r="AP97" s="5">
        <f>$AN97*VLOOKUP('Arrangement B'!$B$32,Data!$A$5:$AQ$12,41,FALSE)/1000</f>
        <v>8.7999999999999988E-3</v>
      </c>
      <c r="AQ97" s="5">
        <f>$AN97*VLOOKUP('Arrangement B'!$B$32,Data!$A$5:$AQ$12,42,FALSE)/1000</f>
        <v>2.6800000000000001E-2</v>
      </c>
      <c r="AR97" s="5">
        <f>$AN97*VLOOKUP('Arrangement B'!$B$32,Data!$A$5:$AQ$12,43,FALSE)/1000</f>
        <v>3.5199999999999995E-2</v>
      </c>
      <c r="AS97" s="5">
        <f t="shared" si="0"/>
        <v>8.8900000000000003E-3</v>
      </c>
      <c r="AT97" s="5">
        <f t="shared" si="1"/>
        <v>2.1179779999999999E-2</v>
      </c>
      <c r="AU97" s="5">
        <f t="shared" si="2"/>
        <v>2.8990000000000002E-2</v>
      </c>
      <c r="AV97" s="5">
        <f t="shared" si="3"/>
        <v>4.3829999999999994E-2</v>
      </c>
      <c r="AW97" s="6">
        <f t="shared" si="4"/>
        <v>7648.2554374926249</v>
      </c>
      <c r="AX97" s="6">
        <f t="shared" si="5"/>
        <v>10883.820415745118</v>
      </c>
    </row>
    <row r="98" spans="39:50" x14ac:dyDescent="0.25">
      <c r="AM98" s="6">
        <f t="shared" si="6"/>
        <v>7648.2554374926249</v>
      </c>
      <c r="AN98" s="151">
        <v>99</v>
      </c>
      <c r="AO98" s="5">
        <f>$AN98*VLOOKUP('Arrangement B'!$B$32,Data!$A$5:$AQ$12,40,FALSE)/1000</f>
        <v>6.633E-3</v>
      </c>
      <c r="AP98" s="5">
        <f>$AN98*VLOOKUP('Arrangement B'!$B$32,Data!$A$5:$AQ$12,41,FALSE)/1000</f>
        <v>8.7119999999999993E-3</v>
      </c>
      <c r="AQ98" s="5">
        <f>$AN98*VLOOKUP('Arrangement B'!$B$32,Data!$A$5:$AQ$12,42,FALSE)/1000</f>
        <v>2.6532E-2</v>
      </c>
      <c r="AR98" s="5">
        <f>$AN98*VLOOKUP('Arrangement B'!$B$32,Data!$A$5:$AQ$12,43,FALSE)/1000</f>
        <v>3.4847999999999997E-2</v>
      </c>
      <c r="AS98" s="5">
        <f t="shared" si="0"/>
        <v>8.823000000000001E-3</v>
      </c>
      <c r="AT98" s="5">
        <f t="shared" si="1"/>
        <v>2.1091779999999997E-2</v>
      </c>
      <c r="AU98" s="5">
        <f t="shared" si="2"/>
        <v>2.8722000000000001E-2</v>
      </c>
      <c r="AV98" s="5">
        <f t="shared" si="3"/>
        <v>4.3477999999999996E-2</v>
      </c>
      <c r="AW98" s="6">
        <f t="shared" si="4"/>
        <v>7699.7450420829964</v>
      </c>
      <c r="AX98" s="6">
        <f t="shared" si="5"/>
        <v>10934.784342699648</v>
      </c>
    </row>
    <row r="99" spans="39:50" x14ac:dyDescent="0.25">
      <c r="AM99" s="6">
        <f t="shared" si="6"/>
        <v>7699.7450420829964</v>
      </c>
      <c r="AN99" s="6">
        <v>98</v>
      </c>
      <c r="AO99" s="5">
        <f>$AN99*VLOOKUP('Arrangement B'!$B$32,Data!$A$5:$AQ$12,40,FALSE)/1000</f>
        <v>6.5660000000000007E-3</v>
      </c>
      <c r="AP99" s="5">
        <f>$AN99*VLOOKUP('Arrangement B'!$B$32,Data!$A$5:$AQ$12,41,FALSE)/1000</f>
        <v>8.623999999999998E-3</v>
      </c>
      <c r="AQ99" s="5">
        <f>$AN99*VLOOKUP('Arrangement B'!$B$32,Data!$A$5:$AQ$12,42,FALSE)/1000</f>
        <v>2.6264000000000003E-2</v>
      </c>
      <c r="AR99" s="5">
        <f>$AN99*VLOOKUP('Arrangement B'!$B$32,Data!$A$5:$AQ$12,43,FALSE)/1000</f>
        <v>3.4495999999999992E-2</v>
      </c>
      <c r="AS99" s="5">
        <f t="shared" si="0"/>
        <v>8.7559999999999999E-3</v>
      </c>
      <c r="AT99" s="5">
        <f t="shared" si="1"/>
        <v>2.100378E-2</v>
      </c>
      <c r="AU99" s="5">
        <f t="shared" si="2"/>
        <v>2.8454000000000004E-2</v>
      </c>
      <c r="AV99" s="5">
        <f t="shared" si="3"/>
        <v>4.3125999999999991E-2</v>
      </c>
      <c r="AW99" s="6">
        <f t="shared" si="4"/>
        <v>7751.9240325987757</v>
      </c>
      <c r="AX99" s="6">
        <f t="shared" si="5"/>
        <v>10986.211417585635</v>
      </c>
    </row>
    <row r="100" spans="39:50" x14ac:dyDescent="0.25">
      <c r="AM100" s="6">
        <f t="shared" si="6"/>
        <v>7751.9240325987757</v>
      </c>
      <c r="AN100" s="151">
        <v>97</v>
      </c>
      <c r="AO100" s="5">
        <f>$AN100*VLOOKUP('Arrangement B'!$B$32,Data!$A$5:$AQ$12,40,FALSE)/1000</f>
        <v>6.4990000000000004E-3</v>
      </c>
      <c r="AP100" s="5">
        <f>$AN100*VLOOKUP('Arrangement B'!$B$32,Data!$A$5:$AQ$12,41,FALSE)/1000</f>
        <v>8.5360000000000002E-3</v>
      </c>
      <c r="AQ100" s="5">
        <f>$AN100*VLOOKUP('Arrangement B'!$B$32,Data!$A$5:$AQ$12,42,FALSE)/1000</f>
        <v>2.5996000000000002E-2</v>
      </c>
      <c r="AR100" s="5">
        <f>$AN100*VLOOKUP('Arrangement B'!$B$32,Data!$A$5:$AQ$12,43,FALSE)/1000</f>
        <v>3.4144000000000001E-2</v>
      </c>
      <c r="AS100" s="5">
        <f t="shared" si="0"/>
        <v>8.6890000000000005E-3</v>
      </c>
      <c r="AT100" s="5">
        <f t="shared" si="1"/>
        <v>2.0915780000000002E-2</v>
      </c>
      <c r="AU100" s="5">
        <f t="shared" si="2"/>
        <v>2.8186000000000003E-2</v>
      </c>
      <c r="AV100" s="5">
        <f t="shared" si="3"/>
        <v>4.2774E-2</v>
      </c>
      <c r="AW100" s="6">
        <f t="shared" si="4"/>
        <v>7804.806167096378</v>
      </c>
      <c r="AX100" s="6">
        <f t="shared" si="5"/>
        <v>11038.107740448218</v>
      </c>
    </row>
    <row r="101" spans="39:50" x14ac:dyDescent="0.25">
      <c r="AM101" s="6">
        <f t="shared" si="6"/>
        <v>7804.806167096378</v>
      </c>
      <c r="AN101" s="6">
        <v>96</v>
      </c>
      <c r="AO101" s="5">
        <f>$AN101*VLOOKUP('Arrangement B'!$B$32,Data!$A$5:$AQ$12,40,FALSE)/1000</f>
        <v>6.4320000000000002E-3</v>
      </c>
      <c r="AP101" s="5">
        <f>$AN101*VLOOKUP('Arrangement B'!$B$32,Data!$A$5:$AQ$12,41,FALSE)/1000</f>
        <v>8.4480000000000006E-3</v>
      </c>
      <c r="AQ101" s="5">
        <f>$AN101*VLOOKUP('Arrangement B'!$B$32,Data!$A$5:$AQ$12,42,FALSE)/1000</f>
        <v>2.5728000000000001E-2</v>
      </c>
      <c r="AR101" s="5">
        <f>$AN101*VLOOKUP('Arrangement B'!$B$32,Data!$A$5:$AQ$12,43,FALSE)/1000</f>
        <v>3.3792000000000003E-2</v>
      </c>
      <c r="AS101" s="5">
        <f t="shared" si="0"/>
        <v>8.6220000000000012E-3</v>
      </c>
      <c r="AT101" s="5">
        <f t="shared" si="1"/>
        <v>2.0827780000000001E-2</v>
      </c>
      <c r="AU101" s="5">
        <f t="shared" si="2"/>
        <v>2.7918000000000002E-2</v>
      </c>
      <c r="AV101" s="5">
        <f t="shared" si="3"/>
        <v>4.2422000000000001E-2</v>
      </c>
      <c r="AW101" s="6">
        <f t="shared" si="4"/>
        <v>7858.4055670593325</v>
      </c>
      <c r="AX101" s="6">
        <f t="shared" si="5"/>
        <v>11090.479514037306</v>
      </c>
    </row>
    <row r="102" spans="39:50" x14ac:dyDescent="0.25">
      <c r="AM102" s="6">
        <f t="shared" si="6"/>
        <v>7858.4055670593325</v>
      </c>
      <c r="AN102" s="151">
        <v>95</v>
      </c>
      <c r="AO102" s="5">
        <f>$AN102*VLOOKUP('Arrangement B'!$B$32,Data!$A$5:$AQ$12,40,FALSE)/1000</f>
        <v>6.365E-3</v>
      </c>
      <c r="AP102" s="5">
        <f>$AN102*VLOOKUP('Arrangement B'!$B$32,Data!$A$5:$AQ$12,41,FALSE)/1000</f>
        <v>8.3599999999999994E-3</v>
      </c>
      <c r="AQ102" s="5">
        <f>$AN102*VLOOKUP('Arrangement B'!$B$32,Data!$A$5:$AQ$12,42,FALSE)/1000</f>
        <v>2.546E-2</v>
      </c>
      <c r="AR102" s="5">
        <f>$AN102*VLOOKUP('Arrangement B'!$B$32,Data!$A$5:$AQ$12,43,FALSE)/1000</f>
        <v>3.3439999999999998E-2</v>
      </c>
      <c r="AS102" s="5">
        <f t="shared" si="0"/>
        <v>8.5550000000000001E-3</v>
      </c>
      <c r="AT102" s="5">
        <f t="shared" si="1"/>
        <v>2.0739779999999999E-2</v>
      </c>
      <c r="AU102" s="5">
        <f t="shared" si="2"/>
        <v>2.7650000000000001E-2</v>
      </c>
      <c r="AV102" s="5">
        <f t="shared" si="3"/>
        <v>4.2069999999999996E-2</v>
      </c>
      <c r="AW102" s="6">
        <f t="shared" si="4"/>
        <v>7912.736729294249</v>
      </c>
      <c r="AX102" s="6">
        <f t="shared" si="5"/>
        <v>11143.333045851181</v>
      </c>
    </row>
    <row r="103" spans="39:50" x14ac:dyDescent="0.25">
      <c r="AM103" s="6">
        <f t="shared" si="6"/>
        <v>7912.736729294249</v>
      </c>
      <c r="AN103" s="6">
        <v>94</v>
      </c>
      <c r="AO103" s="5">
        <f>$AN103*VLOOKUP('Arrangement B'!$B$32,Data!$A$5:$AQ$12,40,FALSE)/1000</f>
        <v>6.2979999999999998E-3</v>
      </c>
      <c r="AP103" s="5">
        <f>$AN103*VLOOKUP('Arrangement B'!$B$32,Data!$A$5:$AQ$12,41,FALSE)/1000</f>
        <v>8.2719999999999998E-3</v>
      </c>
      <c r="AQ103" s="5">
        <f>$AN103*VLOOKUP('Arrangement B'!$B$32,Data!$A$5:$AQ$12,42,FALSE)/1000</f>
        <v>2.5191999999999999E-2</v>
      </c>
      <c r="AR103" s="5">
        <f>$AN103*VLOOKUP('Arrangement B'!$B$32,Data!$A$5:$AQ$12,43,FALSE)/1000</f>
        <v>3.3087999999999999E-2</v>
      </c>
      <c r="AS103" s="5">
        <f t="shared" si="0"/>
        <v>8.487999999999999E-3</v>
      </c>
      <c r="AT103" s="5">
        <f t="shared" si="1"/>
        <v>2.0651780000000002E-2</v>
      </c>
      <c r="AU103" s="5">
        <f t="shared" si="2"/>
        <v>2.7382E-2</v>
      </c>
      <c r="AV103" s="5">
        <f t="shared" si="3"/>
        <v>4.1717999999999998E-2</v>
      </c>
      <c r="AW103" s="6">
        <f t="shared" si="4"/>
        <v>7967.8145382890471</v>
      </c>
      <c r="AX103" s="6">
        <f t="shared" si="5"/>
        <v>11196.674750224989</v>
      </c>
    </row>
    <row r="104" spans="39:50" x14ac:dyDescent="0.25">
      <c r="AM104" s="6">
        <f t="shared" si="6"/>
        <v>7967.8145382890471</v>
      </c>
      <c r="AN104" s="151">
        <v>93</v>
      </c>
      <c r="AO104" s="5">
        <f>$AN104*VLOOKUP('Arrangement B'!$B$32,Data!$A$5:$AQ$12,40,FALSE)/1000</f>
        <v>6.2310000000000004E-3</v>
      </c>
      <c r="AP104" s="5">
        <f>$AN104*VLOOKUP('Arrangement B'!$B$32,Data!$A$5:$AQ$12,41,FALSE)/1000</f>
        <v>8.1839999999999986E-3</v>
      </c>
      <c r="AQ104" s="5">
        <f>$AN104*VLOOKUP('Arrangement B'!$B$32,Data!$A$5:$AQ$12,42,FALSE)/1000</f>
        <v>2.4924000000000002E-2</v>
      </c>
      <c r="AR104" s="5">
        <f>$AN104*VLOOKUP('Arrangement B'!$B$32,Data!$A$5:$AQ$12,43,FALSE)/1000</f>
        <v>3.2735999999999994E-2</v>
      </c>
      <c r="AS104" s="5">
        <f t="shared" si="0"/>
        <v>8.4210000000000014E-3</v>
      </c>
      <c r="AT104" s="5">
        <f t="shared" si="1"/>
        <v>2.0563779999999997E-2</v>
      </c>
      <c r="AU104" s="5">
        <f t="shared" si="2"/>
        <v>2.7114000000000003E-2</v>
      </c>
      <c r="AV104" s="5">
        <f t="shared" si="3"/>
        <v>4.1365999999999993E-2</v>
      </c>
      <c r="AW104" s="6">
        <f t="shared" si="4"/>
        <v>8023.6542790541598</v>
      </c>
      <c r="AX104" s="6">
        <f t="shared" si="5"/>
        <v>11250.511150465099</v>
      </c>
    </row>
    <row r="105" spans="39:50" x14ac:dyDescent="0.25">
      <c r="AM105" s="6">
        <f t="shared" si="6"/>
        <v>8023.6542790541598</v>
      </c>
      <c r="AN105" s="6">
        <v>92</v>
      </c>
      <c r="AO105" s="5">
        <f>$AN105*VLOOKUP('Arrangement B'!$B$32,Data!$A$5:$AQ$12,40,FALSE)/1000</f>
        <v>6.1640000000000002E-3</v>
      </c>
      <c r="AP105" s="5">
        <f>$AN105*VLOOKUP('Arrangement B'!$B$32,Data!$A$5:$AQ$12,41,FALSE)/1000</f>
        <v>8.0960000000000008E-3</v>
      </c>
      <c r="AQ105" s="5">
        <f>$AN105*VLOOKUP('Arrangement B'!$B$32,Data!$A$5:$AQ$12,42,FALSE)/1000</f>
        <v>2.4656000000000001E-2</v>
      </c>
      <c r="AR105" s="5">
        <f>$AN105*VLOOKUP('Arrangement B'!$B$32,Data!$A$5:$AQ$12,43,FALSE)/1000</f>
        <v>3.2384000000000003E-2</v>
      </c>
      <c r="AS105" s="5">
        <f t="shared" si="0"/>
        <v>8.3540000000000003E-3</v>
      </c>
      <c r="AT105" s="5">
        <f t="shared" si="1"/>
        <v>2.0475779999999999E-2</v>
      </c>
      <c r="AU105" s="5">
        <f t="shared" si="2"/>
        <v>2.6846000000000002E-2</v>
      </c>
      <c r="AV105" s="5">
        <f t="shared" si="3"/>
        <v>4.1014000000000002E-2</v>
      </c>
      <c r="AW105" s="6">
        <f t="shared" si="4"/>
        <v>8080.271650468404</v>
      </c>
      <c r="AX105" s="6">
        <f t="shared" si="5"/>
        <v>11304.848881030322</v>
      </c>
    </row>
    <row r="106" spans="39:50" x14ac:dyDescent="0.25">
      <c r="AM106" s="6">
        <f t="shared" si="6"/>
        <v>8080.271650468404</v>
      </c>
      <c r="AN106" s="151">
        <v>91</v>
      </c>
      <c r="AO106" s="5">
        <f>$AN106*VLOOKUP('Arrangement B'!$B$32,Data!$A$5:$AQ$12,40,FALSE)/1000</f>
        <v>6.097E-3</v>
      </c>
      <c r="AP106" s="5">
        <f>$AN106*VLOOKUP('Arrangement B'!$B$32,Data!$A$5:$AQ$12,41,FALSE)/1000</f>
        <v>8.0079999999999995E-3</v>
      </c>
      <c r="AQ106" s="5">
        <f>$AN106*VLOOKUP('Arrangement B'!$B$32,Data!$A$5:$AQ$12,42,FALSE)/1000</f>
        <v>2.4388E-2</v>
      </c>
      <c r="AR106" s="5">
        <f>$AN106*VLOOKUP('Arrangement B'!$B$32,Data!$A$5:$AQ$12,43,FALSE)/1000</f>
        <v>3.2031999999999998E-2</v>
      </c>
      <c r="AS106" s="5">
        <f t="shared" si="0"/>
        <v>8.2869999999999992E-3</v>
      </c>
      <c r="AT106" s="5">
        <f t="shared" si="1"/>
        <v>2.0387780000000001E-2</v>
      </c>
      <c r="AU106" s="5">
        <f t="shared" si="2"/>
        <v>2.6578000000000001E-2</v>
      </c>
      <c r="AV106" s="5">
        <f t="shared" si="3"/>
        <v>4.0661999999999997E-2</v>
      </c>
      <c r="AW106" s="6">
        <f t="shared" si="4"/>
        <v>8137.6827791523365</v>
      </c>
      <c r="AX106" s="6">
        <f t="shared" si="5"/>
        <v>11359.694689761063</v>
      </c>
    </row>
    <row r="107" spans="39:50" x14ac:dyDescent="0.25">
      <c r="AM107" s="6">
        <f t="shared" si="6"/>
        <v>8137.6827791523365</v>
      </c>
      <c r="AN107" s="6">
        <v>90</v>
      </c>
      <c r="AO107" s="5">
        <f>$AN107*VLOOKUP('Arrangement B'!$B$32,Data!$A$5:$AQ$12,40,FALSE)/1000</f>
        <v>6.0300000000000006E-3</v>
      </c>
      <c r="AP107" s="5">
        <f>$AN107*VLOOKUP('Arrangement B'!$B$32,Data!$A$5:$AQ$12,41,FALSE)/1000</f>
        <v>7.92E-3</v>
      </c>
      <c r="AQ107" s="5">
        <f>$AN107*VLOOKUP('Arrangement B'!$B$32,Data!$A$5:$AQ$12,42,FALSE)/1000</f>
        <v>2.4120000000000003E-2</v>
      </c>
      <c r="AR107" s="5">
        <f>$AN107*VLOOKUP('Arrangement B'!$B$32,Data!$A$5:$AQ$12,43,FALSE)/1000</f>
        <v>3.168E-2</v>
      </c>
      <c r="AS107" s="5">
        <f t="shared" si="0"/>
        <v>8.2200000000000016E-3</v>
      </c>
      <c r="AT107" s="5">
        <f t="shared" si="1"/>
        <v>2.029978E-2</v>
      </c>
      <c r="AU107" s="5">
        <f t="shared" si="2"/>
        <v>2.6310000000000004E-2</v>
      </c>
      <c r="AV107" s="5">
        <f t="shared" si="3"/>
        <v>4.0309999999999999E-2</v>
      </c>
      <c r="AW107" s="6">
        <f t="shared" si="4"/>
        <v>8195.9042338930612</v>
      </c>
      <c r="AX107" s="6">
        <f t="shared" si="5"/>
        <v>11415.055440157385</v>
      </c>
    </row>
    <row r="108" spans="39:50" x14ac:dyDescent="0.25">
      <c r="AM108" s="6">
        <f t="shared" si="6"/>
        <v>8195.9042338930612</v>
      </c>
      <c r="AN108" s="151">
        <v>89</v>
      </c>
      <c r="AO108" s="5">
        <f>$AN108*VLOOKUP('Arrangement B'!$B$32,Data!$A$5:$AQ$12,40,FALSE)/1000</f>
        <v>5.9630000000000004E-3</v>
      </c>
      <c r="AP108" s="5">
        <f>$AN108*VLOOKUP('Arrangement B'!$B$32,Data!$A$5:$AQ$12,41,FALSE)/1000</f>
        <v>7.8320000000000004E-3</v>
      </c>
      <c r="AQ108" s="5">
        <f>$AN108*VLOOKUP('Arrangement B'!$B$32,Data!$A$5:$AQ$12,42,FALSE)/1000</f>
        <v>2.3852000000000002E-2</v>
      </c>
      <c r="AR108" s="5">
        <f>$AN108*VLOOKUP('Arrangement B'!$B$32,Data!$A$5:$AQ$12,43,FALSE)/1000</f>
        <v>3.1328000000000002E-2</v>
      </c>
      <c r="AS108" s="5">
        <f t="shared" si="0"/>
        <v>8.1530000000000005E-3</v>
      </c>
      <c r="AT108" s="5">
        <f t="shared" si="1"/>
        <v>2.0211779999999999E-2</v>
      </c>
      <c r="AU108" s="5">
        <f t="shared" si="2"/>
        <v>2.6042000000000003E-2</v>
      </c>
      <c r="AV108" s="5">
        <f t="shared" si="3"/>
        <v>3.9958E-2</v>
      </c>
      <c r="AW108" s="6">
        <f t="shared" si="4"/>
        <v>8254.9530406456779</v>
      </c>
      <c r="AX108" s="6">
        <f t="shared" si="5"/>
        <v>11470.938113707081</v>
      </c>
    </row>
    <row r="109" spans="39:50" x14ac:dyDescent="0.25">
      <c r="AM109" s="6">
        <f t="shared" si="6"/>
        <v>8254.9530406456779</v>
      </c>
      <c r="AN109" s="6">
        <v>88</v>
      </c>
      <c r="AO109" s="5">
        <f>$AN109*VLOOKUP('Arrangement B'!$B$32,Data!$A$5:$AQ$12,40,FALSE)/1000</f>
        <v>5.8960000000000011E-3</v>
      </c>
      <c r="AP109" s="5">
        <f>$AN109*VLOOKUP('Arrangement B'!$B$32,Data!$A$5:$AQ$12,41,FALSE)/1000</f>
        <v>7.744E-3</v>
      </c>
      <c r="AQ109" s="5">
        <f>$AN109*VLOOKUP('Arrangement B'!$B$32,Data!$A$5:$AQ$12,42,FALSE)/1000</f>
        <v>2.3584000000000004E-2</v>
      </c>
      <c r="AR109" s="5">
        <f>$AN109*VLOOKUP('Arrangement B'!$B$32,Data!$A$5:$AQ$12,43,FALSE)/1000</f>
        <v>3.0976E-2</v>
      </c>
      <c r="AS109" s="5">
        <f t="shared" si="0"/>
        <v>8.0860000000000012E-3</v>
      </c>
      <c r="AT109" s="5">
        <f t="shared" si="1"/>
        <v>2.0123780000000001E-2</v>
      </c>
      <c r="AU109" s="5">
        <f t="shared" si="2"/>
        <v>2.5774000000000005E-2</v>
      </c>
      <c r="AV109" s="5">
        <f t="shared" si="3"/>
        <v>3.9606000000000002E-2</v>
      </c>
      <c r="AW109" s="6">
        <f t="shared" si="4"/>
        <v>8314.8466981378424</v>
      </c>
      <c r="AX109" s="6">
        <f t="shared" si="5"/>
        <v>11527.349812264833</v>
      </c>
    </row>
    <row r="110" spans="39:50" x14ac:dyDescent="0.25">
      <c r="AM110" s="6">
        <f t="shared" si="6"/>
        <v>8314.8466981378424</v>
      </c>
      <c r="AN110" s="151">
        <v>87</v>
      </c>
      <c r="AO110" s="5">
        <f>$AN110*VLOOKUP('Arrangement B'!$B$32,Data!$A$5:$AQ$12,40,FALSE)/1000</f>
        <v>5.8290000000000008E-3</v>
      </c>
      <c r="AP110" s="5">
        <f>$AN110*VLOOKUP('Arrangement B'!$B$32,Data!$A$5:$AQ$12,41,FALSE)/1000</f>
        <v>7.6559999999999996E-3</v>
      </c>
      <c r="AQ110" s="5">
        <f>$AN110*VLOOKUP('Arrangement B'!$B$32,Data!$A$5:$AQ$12,42,FALSE)/1000</f>
        <v>2.3316000000000003E-2</v>
      </c>
      <c r="AR110" s="5">
        <f>$AN110*VLOOKUP('Arrangement B'!$B$32,Data!$A$5:$AQ$12,43,FALSE)/1000</f>
        <v>3.0623999999999998E-2</v>
      </c>
      <c r="AS110" s="5">
        <f t="shared" si="0"/>
        <v>8.0190000000000018E-3</v>
      </c>
      <c r="AT110" s="5">
        <f t="shared" si="1"/>
        <v>2.003578E-2</v>
      </c>
      <c r="AU110" s="5">
        <f t="shared" si="2"/>
        <v>2.5506000000000004E-2</v>
      </c>
      <c r="AV110" s="5">
        <f t="shared" si="3"/>
        <v>3.9253999999999997E-2</v>
      </c>
      <c r="AW110" s="6">
        <f t="shared" si="4"/>
        <v>8375.603194105277</v>
      </c>
      <c r="AX110" s="6">
        <f t="shared" si="5"/>
        <v>11584.297760483501</v>
      </c>
    </row>
    <row r="111" spans="39:50" x14ac:dyDescent="0.25">
      <c r="AM111" s="6">
        <f t="shared" si="6"/>
        <v>8375.603194105277</v>
      </c>
      <c r="AN111" s="6">
        <v>86</v>
      </c>
      <c r="AO111" s="5">
        <f>$AN111*VLOOKUP('Arrangement B'!$B$32,Data!$A$5:$AQ$12,40,FALSE)/1000</f>
        <v>5.7620000000000006E-3</v>
      </c>
      <c r="AP111" s="5">
        <f>$AN111*VLOOKUP('Arrangement B'!$B$32,Data!$A$5:$AQ$12,41,FALSE)/1000</f>
        <v>7.5679999999999992E-3</v>
      </c>
      <c r="AQ111" s="5">
        <f>$AN111*VLOOKUP('Arrangement B'!$B$32,Data!$A$5:$AQ$12,42,FALSE)/1000</f>
        <v>2.3048000000000003E-2</v>
      </c>
      <c r="AR111" s="5">
        <f>$AN111*VLOOKUP('Arrangement B'!$B$32,Data!$A$5:$AQ$12,43,FALSE)/1000</f>
        <v>3.0271999999999997E-2</v>
      </c>
      <c r="AS111" s="5">
        <f t="shared" ref="AS111:AS174" si="7">$AD$20+$AA$14+AO111</f>
        <v>7.9520000000000007E-3</v>
      </c>
      <c r="AT111" s="5">
        <f t="shared" ref="AT111:AT174" si="8">$AD$21+$AA$15+AP111</f>
        <v>1.9947779999999998E-2</v>
      </c>
      <c r="AU111" s="5">
        <f t="shared" ref="AU111:AU174" si="9">AQ111+$AA$14</f>
        <v>2.5238000000000003E-2</v>
      </c>
      <c r="AV111" s="5">
        <f t="shared" ref="AV111:AV174" si="10">AR111+$AA$15</f>
        <v>3.8901999999999999E-2</v>
      </c>
      <c r="AW111" s="6">
        <f t="shared" ref="AW111:AW174" si="11">3*250/((2*$AS111+$AU111)^2+(2*$AT111+$AV111)^2)^0.5</f>
        <v>8437.2410221874998</v>
      </c>
      <c r="AX111" s="6">
        <f t="shared" ref="AX111:AX174" si="12">250/(AS111^2+AT111^2)^0.5</f>
        <v>11641.789308298708</v>
      </c>
    </row>
    <row r="112" spans="39:50" x14ac:dyDescent="0.25">
      <c r="AM112" s="6">
        <f t="shared" ref="AM112:AM175" si="13">AW111</f>
        <v>8437.2410221874998</v>
      </c>
      <c r="AN112" s="151">
        <v>85</v>
      </c>
      <c r="AO112" s="5">
        <f>$AN112*VLOOKUP('Arrangement B'!$B$32,Data!$A$5:$AQ$12,40,FALSE)/1000</f>
        <v>5.6950000000000004E-3</v>
      </c>
      <c r="AP112" s="5">
        <f>$AN112*VLOOKUP('Arrangement B'!$B$32,Data!$A$5:$AQ$12,41,FALSE)/1000</f>
        <v>7.4799999999999997E-3</v>
      </c>
      <c r="AQ112" s="5">
        <f>$AN112*VLOOKUP('Arrangement B'!$B$32,Data!$A$5:$AQ$12,42,FALSE)/1000</f>
        <v>2.2780000000000002E-2</v>
      </c>
      <c r="AR112" s="5">
        <f>$AN112*VLOOKUP('Arrangement B'!$B$32,Data!$A$5:$AQ$12,43,FALSE)/1000</f>
        <v>2.9919999999999999E-2</v>
      </c>
      <c r="AS112" s="5">
        <f t="shared" si="7"/>
        <v>7.8849999999999996E-3</v>
      </c>
      <c r="AT112" s="5">
        <f t="shared" si="8"/>
        <v>1.985978E-2</v>
      </c>
      <c r="AU112" s="5">
        <f t="shared" si="9"/>
        <v>2.4970000000000003E-2</v>
      </c>
      <c r="AV112" s="5">
        <f t="shared" si="10"/>
        <v>3.8550000000000001E-2</v>
      </c>
      <c r="AW112" s="6">
        <f t="shared" si="11"/>
        <v>8499.7791995145926</v>
      </c>
      <c r="AX112" s="6">
        <f t="shared" si="12"/>
        <v>11699.831933467765</v>
      </c>
    </row>
    <row r="113" spans="39:50" x14ac:dyDescent="0.25">
      <c r="AM113" s="6">
        <f t="shared" si="13"/>
        <v>8499.7791995145926</v>
      </c>
      <c r="AN113" s="6">
        <v>84</v>
      </c>
      <c r="AO113" s="5">
        <f>$AN113*VLOOKUP('Arrangement B'!$B$32,Data!$A$5:$AQ$12,40,FALSE)/1000</f>
        <v>5.6280000000000002E-3</v>
      </c>
      <c r="AP113" s="5">
        <f>$AN113*VLOOKUP('Arrangement B'!$B$32,Data!$A$5:$AQ$12,41,FALSE)/1000</f>
        <v>7.3919999999999993E-3</v>
      </c>
      <c r="AQ113" s="5">
        <f>$AN113*VLOOKUP('Arrangement B'!$B$32,Data!$A$5:$AQ$12,42,FALSE)/1000</f>
        <v>2.2512000000000001E-2</v>
      </c>
      <c r="AR113" s="5">
        <f>$AN113*VLOOKUP('Arrangement B'!$B$32,Data!$A$5:$AQ$12,43,FALSE)/1000</f>
        <v>2.9567999999999997E-2</v>
      </c>
      <c r="AS113" s="5">
        <f t="shared" si="7"/>
        <v>7.8180000000000003E-3</v>
      </c>
      <c r="AT113" s="5">
        <f t="shared" si="8"/>
        <v>1.9771779999999999E-2</v>
      </c>
      <c r="AU113" s="5">
        <f t="shared" si="9"/>
        <v>2.4702000000000002E-2</v>
      </c>
      <c r="AV113" s="5">
        <f t="shared" si="10"/>
        <v>3.8197999999999996E-2</v>
      </c>
      <c r="AW113" s="6">
        <f t="shared" si="11"/>
        <v>8563.2372850173488</v>
      </c>
      <c r="AX113" s="6">
        <f t="shared" si="12"/>
        <v>11758.433244164153</v>
      </c>
    </row>
    <row r="114" spans="39:50" x14ac:dyDescent="0.25">
      <c r="AM114" s="6">
        <f t="shared" si="13"/>
        <v>8563.2372850173488</v>
      </c>
      <c r="AN114" s="151">
        <v>83</v>
      </c>
      <c r="AO114" s="5">
        <f>$AN114*VLOOKUP('Arrangement B'!$B$32,Data!$A$5:$AQ$12,40,FALSE)/1000</f>
        <v>5.561E-3</v>
      </c>
      <c r="AP114" s="5">
        <f>$AN114*VLOOKUP('Arrangement B'!$B$32,Data!$A$5:$AQ$12,41,FALSE)/1000</f>
        <v>7.3039999999999997E-3</v>
      </c>
      <c r="AQ114" s="5">
        <f>$AN114*VLOOKUP('Arrangement B'!$B$32,Data!$A$5:$AQ$12,42,FALSE)/1000</f>
        <v>2.2244E-2</v>
      </c>
      <c r="AR114" s="5">
        <f>$AN114*VLOOKUP('Arrangement B'!$B$32,Data!$A$5:$AQ$12,43,FALSE)/1000</f>
        <v>2.9215999999999999E-2</v>
      </c>
      <c r="AS114" s="5">
        <f t="shared" si="7"/>
        <v>7.7510000000000001E-3</v>
      </c>
      <c r="AT114" s="5">
        <f t="shared" si="8"/>
        <v>1.9683779999999998E-2</v>
      </c>
      <c r="AU114" s="5">
        <f t="shared" si="9"/>
        <v>2.4434000000000001E-2</v>
      </c>
      <c r="AV114" s="5">
        <f t="shared" si="10"/>
        <v>3.7845999999999998E-2</v>
      </c>
      <c r="AW114" s="6">
        <f t="shared" si="11"/>
        <v>8627.6353984949546</v>
      </c>
      <c r="AX114" s="6">
        <f t="shared" si="12"/>
        <v>11817.600981628606</v>
      </c>
    </row>
    <row r="115" spans="39:50" x14ac:dyDescent="0.25">
      <c r="AM115" s="6">
        <f t="shared" si="13"/>
        <v>8627.6353984949546</v>
      </c>
      <c r="AN115" s="6">
        <v>82</v>
      </c>
      <c r="AO115" s="5">
        <f>$AN115*VLOOKUP('Arrangement B'!$B$32,Data!$A$5:$AQ$12,40,FALSE)/1000</f>
        <v>5.4940000000000006E-3</v>
      </c>
      <c r="AP115" s="5">
        <f>$AN115*VLOOKUP('Arrangement B'!$B$32,Data!$A$5:$AQ$12,41,FALSE)/1000</f>
        <v>7.2159999999999993E-3</v>
      </c>
      <c r="AQ115" s="5">
        <f>$AN115*VLOOKUP('Arrangement B'!$B$32,Data!$A$5:$AQ$12,42,FALSE)/1000</f>
        <v>2.1976000000000002E-2</v>
      </c>
      <c r="AR115" s="5">
        <f>$AN115*VLOOKUP('Arrangement B'!$B$32,Data!$A$5:$AQ$12,43,FALSE)/1000</f>
        <v>2.8863999999999997E-2</v>
      </c>
      <c r="AS115" s="5">
        <f t="shared" si="7"/>
        <v>7.6840000000000007E-3</v>
      </c>
      <c r="AT115" s="5">
        <f t="shared" si="8"/>
        <v>1.959578E-2</v>
      </c>
      <c r="AU115" s="5">
        <f t="shared" si="9"/>
        <v>2.4166000000000003E-2</v>
      </c>
      <c r="AV115" s="5">
        <f t="shared" si="10"/>
        <v>3.7494E-2</v>
      </c>
      <c r="AW115" s="6">
        <f t="shared" si="11"/>
        <v>8692.9942404760332</v>
      </c>
      <c r="AX115" s="6">
        <f t="shared" si="12"/>
        <v>11877.343022878054</v>
      </c>
    </row>
    <row r="116" spans="39:50" x14ac:dyDescent="0.25">
      <c r="AM116" s="6">
        <f t="shared" si="13"/>
        <v>8692.9942404760332</v>
      </c>
      <c r="AN116" s="151">
        <v>81</v>
      </c>
      <c r="AO116" s="5">
        <f>$AN116*VLOOKUP('Arrangement B'!$B$32,Data!$A$5:$AQ$12,40,FALSE)/1000</f>
        <v>5.4270000000000004E-3</v>
      </c>
      <c r="AP116" s="5">
        <f>$AN116*VLOOKUP('Arrangement B'!$B$32,Data!$A$5:$AQ$12,41,FALSE)/1000</f>
        <v>7.1279999999999989E-3</v>
      </c>
      <c r="AQ116" s="5">
        <f>$AN116*VLOOKUP('Arrangement B'!$B$32,Data!$A$5:$AQ$12,42,FALSE)/1000</f>
        <v>2.1708000000000002E-2</v>
      </c>
      <c r="AR116" s="5">
        <f>$AN116*VLOOKUP('Arrangement B'!$B$32,Data!$A$5:$AQ$12,43,FALSE)/1000</f>
        <v>2.8511999999999996E-2</v>
      </c>
      <c r="AS116" s="5">
        <f t="shared" si="7"/>
        <v>7.6170000000000005E-3</v>
      </c>
      <c r="AT116" s="5">
        <f t="shared" si="8"/>
        <v>1.9507779999999999E-2</v>
      </c>
      <c r="AU116" s="5">
        <f t="shared" si="9"/>
        <v>2.3898000000000003E-2</v>
      </c>
      <c r="AV116" s="5">
        <f t="shared" si="10"/>
        <v>3.7141999999999994E-2</v>
      </c>
      <c r="AW116" s="6">
        <f t="shared" si="11"/>
        <v>8759.3351129108742</v>
      </c>
      <c r="AX116" s="6">
        <f t="shared" si="12"/>
        <v>11937.667383473505</v>
      </c>
    </row>
    <row r="117" spans="39:50" x14ac:dyDescent="0.25">
      <c r="AM117" s="6">
        <f t="shared" si="13"/>
        <v>8759.3351129108742</v>
      </c>
      <c r="AN117" s="6">
        <v>80</v>
      </c>
      <c r="AO117" s="5">
        <f>$AN117*VLOOKUP('Arrangement B'!$B$32,Data!$A$5:$AQ$12,40,FALSE)/1000</f>
        <v>5.3600000000000002E-3</v>
      </c>
      <c r="AP117" s="5">
        <f>$AN117*VLOOKUP('Arrangement B'!$B$32,Data!$A$5:$AQ$12,41,FALSE)/1000</f>
        <v>7.0399999999999994E-3</v>
      </c>
      <c r="AQ117" s="5">
        <f>$AN117*VLOOKUP('Arrangement B'!$B$32,Data!$A$5:$AQ$12,42,FALSE)/1000</f>
        <v>2.1440000000000001E-2</v>
      </c>
      <c r="AR117" s="5">
        <f>$AN117*VLOOKUP('Arrangement B'!$B$32,Data!$A$5:$AQ$12,43,FALSE)/1000</f>
        <v>2.8159999999999998E-2</v>
      </c>
      <c r="AS117" s="5">
        <f t="shared" si="7"/>
        <v>7.5500000000000003E-3</v>
      </c>
      <c r="AT117" s="5">
        <f t="shared" si="8"/>
        <v>1.9419779999999998E-2</v>
      </c>
      <c r="AU117" s="5">
        <f t="shared" si="9"/>
        <v>2.3630000000000002E-2</v>
      </c>
      <c r="AV117" s="5">
        <f t="shared" si="10"/>
        <v>3.6789999999999996E-2</v>
      </c>
      <c r="AW117" s="6">
        <f t="shared" si="11"/>
        <v>8826.6799407345807</v>
      </c>
      <c r="AX117" s="6">
        <f t="shared" si="12"/>
        <v>11998.5822203481</v>
      </c>
    </row>
    <row r="118" spans="39:50" x14ac:dyDescent="0.25">
      <c r="AM118" s="6">
        <f t="shared" si="13"/>
        <v>8826.6799407345807</v>
      </c>
      <c r="AN118" s="151">
        <v>79</v>
      </c>
      <c r="AO118" s="5">
        <f>$AN118*VLOOKUP('Arrangement B'!$B$32,Data!$A$5:$AQ$12,40,FALSE)/1000</f>
        <v>5.293E-3</v>
      </c>
      <c r="AP118" s="5">
        <f>$AN118*VLOOKUP('Arrangement B'!$B$32,Data!$A$5:$AQ$12,41,FALSE)/1000</f>
        <v>6.9519999999999998E-3</v>
      </c>
      <c r="AQ118" s="5">
        <f>$AN118*VLOOKUP('Arrangement B'!$B$32,Data!$A$5:$AQ$12,42,FALSE)/1000</f>
        <v>2.1172E-2</v>
      </c>
      <c r="AR118" s="5">
        <f>$AN118*VLOOKUP('Arrangement B'!$B$32,Data!$A$5:$AQ$12,43,FALSE)/1000</f>
        <v>2.7807999999999999E-2</v>
      </c>
      <c r="AS118" s="5">
        <f t="shared" si="7"/>
        <v>7.4830000000000001E-3</v>
      </c>
      <c r="AT118" s="5">
        <f t="shared" si="8"/>
        <v>1.933178E-2</v>
      </c>
      <c r="AU118" s="5">
        <f t="shared" si="9"/>
        <v>2.3362000000000001E-2</v>
      </c>
      <c r="AV118" s="5">
        <f t="shared" si="10"/>
        <v>3.6437999999999998E-2</v>
      </c>
      <c r="AW118" s="6">
        <f t="shared" si="11"/>
        <v>8895.0512943430822</v>
      </c>
      <c r="AX118" s="6">
        <f t="shared" si="12"/>
        <v>12060.095834696482</v>
      </c>
    </row>
    <row r="119" spans="39:50" x14ac:dyDescent="0.25">
      <c r="AM119" s="6">
        <f t="shared" si="13"/>
        <v>8895.0512943430822</v>
      </c>
      <c r="AN119" s="6">
        <v>78</v>
      </c>
      <c r="AO119" s="5">
        <f>$AN119*VLOOKUP('Arrangement B'!$B$32,Data!$A$5:$AQ$12,40,FALSE)/1000</f>
        <v>5.2259999999999997E-3</v>
      </c>
      <c r="AP119" s="5">
        <f>$AN119*VLOOKUP('Arrangement B'!$B$32,Data!$A$5:$AQ$12,41,FALSE)/1000</f>
        <v>6.8640000000000003E-3</v>
      </c>
      <c r="AQ119" s="5">
        <f>$AN119*VLOOKUP('Arrangement B'!$B$32,Data!$A$5:$AQ$12,42,FALSE)/1000</f>
        <v>2.0903999999999999E-2</v>
      </c>
      <c r="AR119" s="5">
        <f>$AN119*VLOOKUP('Arrangement B'!$B$32,Data!$A$5:$AQ$12,43,FALSE)/1000</f>
        <v>2.7456000000000001E-2</v>
      </c>
      <c r="AS119" s="5">
        <f t="shared" si="7"/>
        <v>7.4159999999999998E-3</v>
      </c>
      <c r="AT119" s="5">
        <f t="shared" si="8"/>
        <v>1.9243780000000002E-2</v>
      </c>
      <c r="AU119" s="5">
        <f t="shared" si="9"/>
        <v>2.3094E-2</v>
      </c>
      <c r="AV119" s="5">
        <f t="shared" si="10"/>
        <v>3.6086E-2</v>
      </c>
      <c r="AW119" s="6">
        <f t="shared" si="11"/>
        <v>8964.472413026102</v>
      </c>
      <c r="AX119" s="6">
        <f t="shared" si="12"/>
        <v>12122.216674926729</v>
      </c>
    </row>
    <row r="120" spans="39:50" x14ac:dyDescent="0.25">
      <c r="AM120" s="6">
        <f t="shared" si="13"/>
        <v>8964.472413026102</v>
      </c>
      <c r="AN120" s="151">
        <v>77</v>
      </c>
      <c r="AO120" s="5">
        <f>$AN120*VLOOKUP('Arrangement B'!$B$32,Data!$A$5:$AQ$12,40,FALSE)/1000</f>
        <v>5.1590000000000004E-3</v>
      </c>
      <c r="AP120" s="5">
        <f>$AN120*VLOOKUP('Arrangement B'!$B$32,Data!$A$5:$AQ$12,41,FALSE)/1000</f>
        <v>6.7759999999999999E-3</v>
      </c>
      <c r="AQ120" s="5">
        <f>$AN120*VLOOKUP('Arrangement B'!$B$32,Data!$A$5:$AQ$12,42,FALSE)/1000</f>
        <v>2.0636000000000002E-2</v>
      </c>
      <c r="AR120" s="5">
        <f>$AN120*VLOOKUP('Arrangement B'!$B$32,Data!$A$5:$AQ$12,43,FALSE)/1000</f>
        <v>2.7104E-2</v>
      </c>
      <c r="AS120" s="5">
        <f t="shared" si="7"/>
        <v>7.3490000000000005E-3</v>
      </c>
      <c r="AT120" s="5">
        <f t="shared" si="8"/>
        <v>1.9155780000000001E-2</v>
      </c>
      <c r="AU120" s="5">
        <f t="shared" si="9"/>
        <v>2.2826000000000003E-2</v>
      </c>
      <c r="AV120" s="5">
        <f t="shared" si="10"/>
        <v>3.5734000000000002E-2</v>
      </c>
      <c r="AW120" s="6">
        <f t="shared" si="11"/>
        <v>9034.9672294036172</v>
      </c>
      <c r="AX120" s="6">
        <f t="shared" si="12"/>
        <v>12184.953339675974</v>
      </c>
    </row>
    <row r="121" spans="39:50" x14ac:dyDescent="0.25">
      <c r="AM121" s="6">
        <f t="shared" si="13"/>
        <v>9034.9672294036172</v>
      </c>
      <c r="AN121" s="6">
        <v>76</v>
      </c>
      <c r="AO121" s="5">
        <f>$AN121*VLOOKUP('Arrangement B'!$B$32,Data!$A$5:$AQ$12,40,FALSE)/1000</f>
        <v>5.0920000000000002E-3</v>
      </c>
      <c r="AP121" s="5">
        <f>$AN121*VLOOKUP('Arrangement B'!$B$32,Data!$A$5:$AQ$12,41,FALSE)/1000</f>
        <v>6.6879999999999995E-3</v>
      </c>
      <c r="AQ121" s="5">
        <f>$AN121*VLOOKUP('Arrangement B'!$B$32,Data!$A$5:$AQ$12,42,FALSE)/1000</f>
        <v>2.0368000000000001E-2</v>
      </c>
      <c r="AR121" s="5">
        <f>$AN121*VLOOKUP('Arrangement B'!$B$32,Data!$A$5:$AQ$12,43,FALSE)/1000</f>
        <v>2.6751999999999998E-2</v>
      </c>
      <c r="AS121" s="5">
        <f t="shared" si="7"/>
        <v>7.2820000000000003E-3</v>
      </c>
      <c r="AT121" s="5">
        <f t="shared" si="8"/>
        <v>1.9067779999999999E-2</v>
      </c>
      <c r="AU121" s="5">
        <f t="shared" si="9"/>
        <v>2.2558000000000002E-2</v>
      </c>
      <c r="AV121" s="5">
        <f t="shared" si="10"/>
        <v>3.5381999999999997E-2</v>
      </c>
      <c r="AW121" s="6">
        <f t="shared" si="11"/>
        <v>9106.5603949147899</v>
      </c>
      <c r="AX121" s="6">
        <f t="shared" si="12"/>
        <v>12248.314580890976</v>
      </c>
    </row>
    <row r="122" spans="39:50" x14ac:dyDescent="0.25">
      <c r="AM122" s="6">
        <f t="shared" si="13"/>
        <v>9106.5603949147899</v>
      </c>
      <c r="AN122" s="151">
        <v>75</v>
      </c>
      <c r="AO122" s="5">
        <f>$AN122*VLOOKUP('Arrangement B'!$B$32,Data!$A$5:$AQ$12,40,FALSE)/1000</f>
        <v>5.025E-3</v>
      </c>
      <c r="AP122" s="5">
        <f>$AN122*VLOOKUP('Arrangement B'!$B$32,Data!$A$5:$AQ$12,41,FALSE)/1000</f>
        <v>6.6E-3</v>
      </c>
      <c r="AQ122" s="5">
        <f>$AN122*VLOOKUP('Arrangement B'!$B$32,Data!$A$5:$AQ$12,42,FALSE)/1000</f>
        <v>2.01E-2</v>
      </c>
      <c r="AR122" s="5">
        <f>$AN122*VLOOKUP('Arrangement B'!$B$32,Data!$A$5:$AQ$12,43,FALSE)/1000</f>
        <v>2.64E-2</v>
      </c>
      <c r="AS122" s="5">
        <f t="shared" si="7"/>
        <v>7.2150000000000001E-3</v>
      </c>
      <c r="AT122" s="5">
        <f t="shared" si="8"/>
        <v>1.8979780000000002E-2</v>
      </c>
      <c r="AU122" s="5">
        <f t="shared" si="9"/>
        <v>2.2290000000000001E-2</v>
      </c>
      <c r="AV122" s="5">
        <f t="shared" si="10"/>
        <v>3.5029999999999999E-2</v>
      </c>
      <c r="AW122" s="6">
        <f t="shared" si="11"/>
        <v>9179.2773064110679</v>
      </c>
      <c r="AX122" s="6">
        <f t="shared" si="12"/>
        <v>12312.309306974805</v>
      </c>
    </row>
    <row r="123" spans="39:50" x14ac:dyDescent="0.25">
      <c r="AM123" s="6">
        <f t="shared" si="13"/>
        <v>9179.2773064110679</v>
      </c>
      <c r="AN123" s="6">
        <v>74</v>
      </c>
      <c r="AO123" s="5">
        <f>$AN123*VLOOKUP('Arrangement B'!$B$32,Data!$A$5:$AQ$12,40,FALSE)/1000</f>
        <v>4.9580000000000006E-3</v>
      </c>
      <c r="AP123" s="5">
        <f>$AN123*VLOOKUP('Arrangement B'!$B$32,Data!$A$5:$AQ$12,41,FALSE)/1000</f>
        <v>6.5119999999999996E-3</v>
      </c>
      <c r="AQ123" s="5">
        <f>$AN123*VLOOKUP('Arrangement B'!$B$32,Data!$A$5:$AQ$12,42,FALSE)/1000</f>
        <v>1.9832000000000002E-2</v>
      </c>
      <c r="AR123" s="5">
        <f>$AN123*VLOOKUP('Arrangement B'!$B$32,Data!$A$5:$AQ$12,43,FALSE)/1000</f>
        <v>2.6047999999999998E-2</v>
      </c>
      <c r="AS123" s="5">
        <f t="shared" si="7"/>
        <v>7.1480000000000007E-3</v>
      </c>
      <c r="AT123" s="5">
        <f t="shared" si="8"/>
        <v>1.889178E-2</v>
      </c>
      <c r="AU123" s="5">
        <f t="shared" si="9"/>
        <v>2.2022000000000003E-2</v>
      </c>
      <c r="AV123" s="5">
        <f t="shared" si="10"/>
        <v>3.4678E-2</v>
      </c>
      <c r="AW123" s="6">
        <f t="shared" si="11"/>
        <v>9253.1441339078974</v>
      </c>
      <c r="AX123" s="6">
        <f t="shared" si="12"/>
        <v>12376.946586000882</v>
      </c>
    </row>
    <row r="124" spans="39:50" x14ac:dyDescent="0.25">
      <c r="AM124" s="6">
        <f t="shared" si="13"/>
        <v>9253.1441339078974</v>
      </c>
      <c r="AN124" s="151">
        <v>73</v>
      </c>
      <c r="AO124" s="5">
        <f>$AN124*VLOOKUP('Arrangement B'!$B$32,Data!$A$5:$AQ$12,40,FALSE)/1000</f>
        <v>4.8910000000000004E-3</v>
      </c>
      <c r="AP124" s="5">
        <f>$AN124*VLOOKUP('Arrangement B'!$B$32,Data!$A$5:$AQ$12,41,FALSE)/1000</f>
        <v>6.4239999999999992E-3</v>
      </c>
      <c r="AQ124" s="5">
        <f>$AN124*VLOOKUP('Arrangement B'!$B$32,Data!$A$5:$AQ$12,42,FALSE)/1000</f>
        <v>1.9564000000000002E-2</v>
      </c>
      <c r="AR124" s="5">
        <f>$AN124*VLOOKUP('Arrangement B'!$B$32,Data!$A$5:$AQ$12,43,FALSE)/1000</f>
        <v>2.5695999999999997E-2</v>
      </c>
      <c r="AS124" s="5">
        <f t="shared" si="7"/>
        <v>7.0810000000000005E-3</v>
      </c>
      <c r="AT124" s="5">
        <f t="shared" si="8"/>
        <v>1.8803779999999999E-2</v>
      </c>
      <c r="AU124" s="5">
        <f t="shared" si="9"/>
        <v>2.1754000000000003E-2</v>
      </c>
      <c r="AV124" s="5">
        <f t="shared" si="10"/>
        <v>3.4325999999999995E-2</v>
      </c>
      <c r="AW124" s="6">
        <f t="shared" si="11"/>
        <v>9328.1878495524761</v>
      </c>
      <c r="AX124" s="6">
        <f t="shared" si="12"/>
        <v>12442.23564899552</v>
      </c>
    </row>
    <row r="125" spans="39:50" x14ac:dyDescent="0.25">
      <c r="AM125" s="6">
        <f t="shared" si="13"/>
        <v>9328.1878495524761</v>
      </c>
      <c r="AN125" s="6">
        <v>72</v>
      </c>
      <c r="AO125" s="5">
        <f>$AN125*VLOOKUP('Arrangement B'!$B$32,Data!$A$5:$AQ$12,40,FALSE)/1000</f>
        <v>4.8240000000000002E-3</v>
      </c>
      <c r="AP125" s="5">
        <f>$AN125*VLOOKUP('Arrangement B'!$B$32,Data!$A$5:$AQ$12,41,FALSE)/1000</f>
        <v>6.3359999999999996E-3</v>
      </c>
      <c r="AQ125" s="5">
        <f>$AN125*VLOOKUP('Arrangement B'!$B$32,Data!$A$5:$AQ$12,42,FALSE)/1000</f>
        <v>1.9296000000000001E-2</v>
      </c>
      <c r="AR125" s="5">
        <f>$AN125*VLOOKUP('Arrangement B'!$B$32,Data!$A$5:$AQ$12,43,FALSE)/1000</f>
        <v>2.5343999999999998E-2</v>
      </c>
      <c r="AS125" s="5">
        <f t="shared" si="7"/>
        <v>7.0140000000000003E-3</v>
      </c>
      <c r="AT125" s="5">
        <f t="shared" si="8"/>
        <v>1.8715780000000001E-2</v>
      </c>
      <c r="AU125" s="5">
        <f t="shared" si="9"/>
        <v>2.1486000000000002E-2</v>
      </c>
      <c r="AV125" s="5">
        <f t="shared" si="10"/>
        <v>3.3973999999999997E-2</v>
      </c>
      <c r="AW125" s="6">
        <f t="shared" si="11"/>
        <v>9404.4362578681212</v>
      </c>
      <c r="AX125" s="6">
        <f t="shared" si="12"/>
        <v>12508.185893290218</v>
      </c>
    </row>
    <row r="126" spans="39:50" x14ac:dyDescent="0.25">
      <c r="AM126" s="6">
        <f t="shared" si="13"/>
        <v>9404.4362578681212</v>
      </c>
      <c r="AN126" s="151">
        <v>71</v>
      </c>
      <c r="AO126" s="5">
        <f>$AN126*VLOOKUP('Arrangement B'!$B$32,Data!$A$5:$AQ$12,40,FALSE)/1000</f>
        <v>4.7570000000000008E-3</v>
      </c>
      <c r="AP126" s="5">
        <f>$AN126*VLOOKUP('Arrangement B'!$B$32,Data!$A$5:$AQ$12,41,FALSE)/1000</f>
        <v>6.2479999999999992E-3</v>
      </c>
      <c r="AQ126" s="5">
        <f>$AN126*VLOOKUP('Arrangement B'!$B$32,Data!$A$5:$AQ$12,42,FALSE)/1000</f>
        <v>1.9028000000000003E-2</v>
      </c>
      <c r="AR126" s="5">
        <f>$AN126*VLOOKUP('Arrangement B'!$B$32,Data!$A$5:$AQ$12,43,FALSE)/1000</f>
        <v>2.4991999999999997E-2</v>
      </c>
      <c r="AS126" s="5">
        <f t="shared" si="7"/>
        <v>6.9470000000000009E-3</v>
      </c>
      <c r="AT126" s="5">
        <f t="shared" si="8"/>
        <v>1.862778E-2</v>
      </c>
      <c r="AU126" s="5">
        <f t="shared" si="9"/>
        <v>2.1218000000000004E-2</v>
      </c>
      <c r="AV126" s="5">
        <f t="shared" si="10"/>
        <v>3.3621999999999999E-2</v>
      </c>
      <c r="AW126" s="6">
        <f t="shared" si="11"/>
        <v>9481.9180273391812</v>
      </c>
      <c r="AX126" s="6">
        <f t="shared" si="12"/>
        <v>12574.806885944859</v>
      </c>
    </row>
    <row r="127" spans="39:50" x14ac:dyDescent="0.25">
      <c r="AM127" s="6">
        <f t="shared" si="13"/>
        <v>9481.9180273391812</v>
      </c>
      <c r="AN127" s="6">
        <v>70</v>
      </c>
      <c r="AO127" s="5">
        <f>$AN127*VLOOKUP('Arrangement B'!$B$32,Data!$A$5:$AQ$12,40,FALSE)/1000</f>
        <v>4.6900000000000006E-3</v>
      </c>
      <c r="AP127" s="5">
        <f>$AN127*VLOOKUP('Arrangement B'!$B$32,Data!$A$5:$AQ$12,41,FALSE)/1000</f>
        <v>6.1599999999999997E-3</v>
      </c>
      <c r="AQ127" s="5">
        <f>$AN127*VLOOKUP('Arrangement B'!$B$32,Data!$A$5:$AQ$12,42,FALSE)/1000</f>
        <v>1.8760000000000002E-2</v>
      </c>
      <c r="AR127" s="5">
        <f>$AN127*VLOOKUP('Arrangement B'!$B$32,Data!$A$5:$AQ$12,43,FALSE)/1000</f>
        <v>2.4639999999999999E-2</v>
      </c>
      <c r="AS127" s="5">
        <f t="shared" si="7"/>
        <v>6.8800000000000007E-3</v>
      </c>
      <c r="AT127" s="5">
        <f t="shared" si="8"/>
        <v>1.8539779999999999E-2</v>
      </c>
      <c r="AU127" s="5">
        <f t="shared" si="9"/>
        <v>2.0950000000000003E-2</v>
      </c>
      <c r="AV127" s="5">
        <f t="shared" si="10"/>
        <v>3.3270000000000001E-2</v>
      </c>
      <c r="AW127" s="6">
        <f t="shared" si="11"/>
        <v>9560.6627234038642</v>
      </c>
      <c r="AX127" s="6">
        <f t="shared" si="12"/>
        <v>12642.108367242989</v>
      </c>
    </row>
    <row r="128" spans="39:50" x14ac:dyDescent="0.25">
      <c r="AM128" s="6">
        <f t="shared" si="13"/>
        <v>9560.6627234038642</v>
      </c>
      <c r="AN128" s="151">
        <v>69</v>
      </c>
      <c r="AO128" s="5">
        <f>$AN128*VLOOKUP('Arrangement B'!$B$32,Data!$A$5:$AQ$12,40,FALSE)/1000</f>
        <v>4.6230000000000004E-3</v>
      </c>
      <c r="AP128" s="5">
        <f>$AN128*VLOOKUP('Arrangement B'!$B$32,Data!$A$5:$AQ$12,41,FALSE)/1000</f>
        <v>6.0720000000000001E-3</v>
      </c>
      <c r="AQ128" s="5">
        <f>$AN128*VLOOKUP('Arrangement B'!$B$32,Data!$A$5:$AQ$12,42,FALSE)/1000</f>
        <v>1.8492000000000001E-2</v>
      </c>
      <c r="AR128" s="5">
        <f>$AN128*VLOOKUP('Arrangement B'!$B$32,Data!$A$5:$AQ$12,43,FALSE)/1000</f>
        <v>2.4288000000000001E-2</v>
      </c>
      <c r="AS128" s="5">
        <f t="shared" si="7"/>
        <v>6.8130000000000005E-3</v>
      </c>
      <c r="AT128" s="5">
        <f t="shared" si="8"/>
        <v>1.8451780000000001E-2</v>
      </c>
      <c r="AU128" s="5">
        <f t="shared" si="9"/>
        <v>2.0682000000000002E-2</v>
      </c>
      <c r="AV128" s="5">
        <f t="shared" si="10"/>
        <v>3.2918000000000003E-2</v>
      </c>
      <c r="AW128" s="6">
        <f t="shared" si="11"/>
        <v>9640.7008429261277</v>
      </c>
      <c r="AX128" s="6">
        <f t="shared" si="12"/>
        <v>12710.100254260353</v>
      </c>
    </row>
    <row r="129" spans="39:50" x14ac:dyDescent="0.25">
      <c r="AM129" s="6">
        <f t="shared" si="13"/>
        <v>9640.7008429261277</v>
      </c>
      <c r="AN129" s="6">
        <v>68</v>
      </c>
      <c r="AO129" s="5">
        <f>$AN129*VLOOKUP('Arrangement B'!$B$32,Data!$A$5:$AQ$12,40,FALSE)/1000</f>
        <v>4.5560000000000002E-3</v>
      </c>
      <c r="AP129" s="5">
        <f>$AN129*VLOOKUP('Arrangement B'!$B$32,Data!$A$5:$AQ$12,41,FALSE)/1000</f>
        <v>5.9839999999999997E-3</v>
      </c>
      <c r="AQ129" s="5">
        <f>$AN129*VLOOKUP('Arrangement B'!$B$32,Data!$A$5:$AQ$12,42,FALSE)/1000</f>
        <v>1.8224000000000001E-2</v>
      </c>
      <c r="AR129" s="5">
        <f>$AN129*VLOOKUP('Arrangement B'!$B$32,Data!$A$5:$AQ$12,43,FALSE)/1000</f>
        <v>2.3935999999999999E-2</v>
      </c>
      <c r="AS129" s="5">
        <f t="shared" si="7"/>
        <v>6.7460000000000003E-3</v>
      </c>
      <c r="AT129" s="5">
        <f t="shared" si="8"/>
        <v>1.836378E-2</v>
      </c>
      <c r="AU129" s="5">
        <f t="shared" si="9"/>
        <v>2.0414000000000002E-2</v>
      </c>
      <c r="AV129" s="5">
        <f t="shared" si="10"/>
        <v>3.2565999999999998E-2</v>
      </c>
      <c r="AW129" s="6">
        <f t="shared" si="11"/>
        <v>9722.063850221748</v>
      </c>
      <c r="AX129" s="6">
        <f t="shared" si="12"/>
        <v>12778.792644507843</v>
      </c>
    </row>
    <row r="130" spans="39:50" x14ac:dyDescent="0.25">
      <c r="AM130" s="6">
        <f t="shared" si="13"/>
        <v>9722.063850221748</v>
      </c>
      <c r="AN130" s="151">
        <v>67</v>
      </c>
      <c r="AO130" s="5">
        <f>$AN130*VLOOKUP('Arrangement B'!$B$32,Data!$A$5:$AQ$12,40,FALSE)/1000</f>
        <v>4.4889999999999999E-3</v>
      </c>
      <c r="AP130" s="5">
        <f>$AN130*VLOOKUP('Arrangement B'!$B$32,Data!$A$5:$AQ$12,41,FALSE)/1000</f>
        <v>5.8960000000000002E-3</v>
      </c>
      <c r="AQ130" s="5">
        <f>$AN130*VLOOKUP('Arrangement B'!$B$32,Data!$A$5:$AQ$12,42,FALSE)/1000</f>
        <v>1.7956E-2</v>
      </c>
      <c r="AR130" s="5">
        <f>$AN130*VLOOKUP('Arrangement B'!$B$32,Data!$A$5:$AQ$12,43,FALSE)/1000</f>
        <v>2.3584000000000001E-2</v>
      </c>
      <c r="AS130" s="5">
        <f t="shared" si="7"/>
        <v>6.679E-3</v>
      </c>
      <c r="AT130" s="5">
        <f t="shared" si="8"/>
        <v>1.8275779999999998E-2</v>
      </c>
      <c r="AU130" s="5">
        <f t="shared" si="9"/>
        <v>2.0146000000000001E-2</v>
      </c>
      <c r="AV130" s="5">
        <f t="shared" si="10"/>
        <v>3.2214E-2</v>
      </c>
      <c r="AW130" s="6">
        <f t="shared" si="11"/>
        <v>9804.7842147177525</v>
      </c>
      <c r="AX130" s="6">
        <f t="shared" si="12"/>
        <v>12848.195819649907</v>
      </c>
    </row>
    <row r="131" spans="39:50" x14ac:dyDescent="0.25">
      <c r="AM131" s="6">
        <f t="shared" si="13"/>
        <v>9804.7842147177525</v>
      </c>
      <c r="AN131" s="6">
        <v>66</v>
      </c>
      <c r="AO131" s="5">
        <f>$AN131*VLOOKUP('Arrangement B'!$B$32,Data!$A$5:$AQ$12,40,FALSE)/1000</f>
        <v>4.4220000000000006E-3</v>
      </c>
      <c r="AP131" s="5">
        <f>$AN131*VLOOKUP('Arrangement B'!$B$32,Data!$A$5:$AQ$12,41,FALSE)/1000</f>
        <v>5.8079999999999998E-3</v>
      </c>
      <c r="AQ131" s="5">
        <f>$AN131*VLOOKUP('Arrangement B'!$B$32,Data!$A$5:$AQ$12,42,FALSE)/1000</f>
        <v>1.7688000000000002E-2</v>
      </c>
      <c r="AR131" s="5">
        <f>$AN131*VLOOKUP('Arrangement B'!$B$32,Data!$A$5:$AQ$12,43,FALSE)/1000</f>
        <v>2.3231999999999999E-2</v>
      </c>
      <c r="AS131" s="5">
        <f t="shared" si="7"/>
        <v>6.6120000000000007E-3</v>
      </c>
      <c r="AT131" s="5">
        <f t="shared" si="8"/>
        <v>1.8187780000000001E-2</v>
      </c>
      <c r="AU131" s="5">
        <f t="shared" si="9"/>
        <v>1.9878000000000003E-2</v>
      </c>
      <c r="AV131" s="5">
        <f t="shared" si="10"/>
        <v>3.1862000000000001E-2</v>
      </c>
      <c r="AW131" s="6">
        <f t="shared" si="11"/>
        <v>9888.8954503289497</v>
      </c>
      <c r="AX131" s="6">
        <f t="shared" si="12"/>
        <v>12918.320249299621</v>
      </c>
    </row>
    <row r="132" spans="39:50" x14ac:dyDescent="0.25">
      <c r="AM132" s="6">
        <f t="shared" si="13"/>
        <v>9888.8954503289497</v>
      </c>
      <c r="AN132" s="151">
        <v>65</v>
      </c>
      <c r="AO132" s="5">
        <f>$AN132*VLOOKUP('Arrangement B'!$B$32,Data!$A$5:$AQ$12,40,FALSE)/1000</f>
        <v>4.3550000000000004E-3</v>
      </c>
      <c r="AP132" s="5">
        <f>$AN132*VLOOKUP('Arrangement B'!$B$32,Data!$A$5:$AQ$12,41,FALSE)/1000</f>
        <v>5.7199999999999994E-3</v>
      </c>
      <c r="AQ132" s="5">
        <f>$AN132*VLOOKUP('Arrangement B'!$B$32,Data!$A$5:$AQ$12,42,FALSE)/1000</f>
        <v>1.7420000000000001E-2</v>
      </c>
      <c r="AR132" s="5">
        <f>$AN132*VLOOKUP('Arrangement B'!$B$32,Data!$A$5:$AQ$12,43,FALSE)/1000</f>
        <v>2.2879999999999998E-2</v>
      </c>
      <c r="AS132" s="5">
        <f t="shared" si="7"/>
        <v>6.5450000000000005E-3</v>
      </c>
      <c r="AT132" s="5">
        <f t="shared" si="8"/>
        <v>1.8099779999999999E-2</v>
      </c>
      <c r="AU132" s="5">
        <f t="shared" si="9"/>
        <v>1.9610000000000002E-2</v>
      </c>
      <c r="AV132" s="5">
        <f t="shared" si="10"/>
        <v>3.1509999999999996E-2</v>
      </c>
      <c r="AW132" s="6">
        <f t="shared" si="11"/>
        <v>9974.4321566397939</v>
      </c>
      <c r="AX132" s="6">
        <f t="shared" si="12"/>
        <v>12989.176594891398</v>
      </c>
    </row>
    <row r="133" spans="39:50" x14ac:dyDescent="0.25">
      <c r="AM133" s="6">
        <f t="shared" si="13"/>
        <v>9974.4321566397939</v>
      </c>
      <c r="AN133" s="6">
        <v>64</v>
      </c>
      <c r="AO133" s="5">
        <f>$AN133*VLOOKUP('Arrangement B'!$B$32,Data!$A$5:$AQ$12,40,FALSE)/1000</f>
        <v>4.2880000000000001E-3</v>
      </c>
      <c r="AP133" s="5">
        <f>$AN133*VLOOKUP('Arrangement B'!$B$32,Data!$A$5:$AQ$12,41,FALSE)/1000</f>
        <v>5.6319999999999999E-3</v>
      </c>
      <c r="AQ133" s="5">
        <f>$AN133*VLOOKUP('Arrangement B'!$B$32,Data!$A$5:$AQ$12,42,FALSE)/1000</f>
        <v>1.7152000000000001E-2</v>
      </c>
      <c r="AR133" s="5">
        <f>$AN133*VLOOKUP('Arrangement B'!$B$32,Data!$A$5:$AQ$12,43,FALSE)/1000</f>
        <v>2.2527999999999999E-2</v>
      </c>
      <c r="AS133" s="5">
        <f t="shared" si="7"/>
        <v>6.4780000000000003E-3</v>
      </c>
      <c r="AT133" s="5">
        <f t="shared" si="8"/>
        <v>1.8011779999999998E-2</v>
      </c>
      <c r="AU133" s="5">
        <f t="shared" si="9"/>
        <v>1.9342000000000002E-2</v>
      </c>
      <c r="AV133" s="5">
        <f t="shared" si="10"/>
        <v>3.1157999999999998E-2</v>
      </c>
      <c r="AW133" s="6">
        <f t="shared" si="11"/>
        <v>10061.430061984971</v>
      </c>
      <c r="AX133" s="6">
        <f t="shared" si="12"/>
        <v>13060.775713632382</v>
      </c>
    </row>
    <row r="134" spans="39:50" x14ac:dyDescent="0.25">
      <c r="AM134" s="6">
        <f t="shared" si="13"/>
        <v>10061.430061984971</v>
      </c>
      <c r="AN134" s="151">
        <v>63</v>
      </c>
      <c r="AO134" s="5">
        <f>$AN134*VLOOKUP('Arrangement B'!$B$32,Data!$A$5:$AQ$12,40,FALSE)/1000</f>
        <v>4.2209999999999999E-3</v>
      </c>
      <c r="AP134" s="5">
        <f>$AN134*VLOOKUP('Arrangement B'!$B$32,Data!$A$5:$AQ$12,41,FALSE)/1000</f>
        <v>5.5439999999999994E-3</v>
      </c>
      <c r="AQ134" s="5">
        <f>$AN134*VLOOKUP('Arrangement B'!$B$32,Data!$A$5:$AQ$12,42,FALSE)/1000</f>
        <v>1.6884E-2</v>
      </c>
      <c r="AR134" s="5">
        <f>$AN134*VLOOKUP('Arrangement B'!$B$32,Data!$A$5:$AQ$12,43,FALSE)/1000</f>
        <v>2.2175999999999998E-2</v>
      </c>
      <c r="AS134" s="5">
        <f t="shared" si="7"/>
        <v>6.411E-3</v>
      </c>
      <c r="AT134" s="5">
        <f t="shared" si="8"/>
        <v>1.792378E-2</v>
      </c>
      <c r="AU134" s="5">
        <f t="shared" si="9"/>
        <v>1.9074000000000001E-2</v>
      </c>
      <c r="AV134" s="5">
        <f t="shared" si="10"/>
        <v>3.0806E-2</v>
      </c>
      <c r="AW134" s="6">
        <f t="shared" si="11"/>
        <v>10149.926068527102</v>
      </c>
      <c r="AX134" s="6">
        <f t="shared" si="12"/>
        <v>13133.128662533529</v>
      </c>
    </row>
    <row r="135" spans="39:50" x14ac:dyDescent="0.25">
      <c r="AM135" s="6">
        <f t="shared" si="13"/>
        <v>10149.926068527102</v>
      </c>
      <c r="AN135" s="6">
        <v>62</v>
      </c>
      <c r="AO135" s="5">
        <f>$AN135*VLOOKUP('Arrangement B'!$B$32,Data!$A$5:$AQ$12,40,FALSE)/1000</f>
        <v>4.1539999999999997E-3</v>
      </c>
      <c r="AP135" s="5">
        <f>$AN135*VLOOKUP('Arrangement B'!$B$32,Data!$A$5:$AQ$12,41,FALSE)/1000</f>
        <v>5.4559999999999999E-3</v>
      </c>
      <c r="AQ135" s="5">
        <f>$AN135*VLOOKUP('Arrangement B'!$B$32,Data!$A$5:$AQ$12,42,FALSE)/1000</f>
        <v>1.6615999999999999E-2</v>
      </c>
      <c r="AR135" s="5">
        <f>$AN135*VLOOKUP('Arrangement B'!$B$32,Data!$A$5:$AQ$12,43,FALSE)/1000</f>
        <v>2.1824E-2</v>
      </c>
      <c r="AS135" s="5">
        <f t="shared" si="7"/>
        <v>6.3439999999999998E-3</v>
      </c>
      <c r="AT135" s="5">
        <f t="shared" si="8"/>
        <v>1.7835779999999999E-2</v>
      </c>
      <c r="AU135" s="5">
        <f t="shared" si="9"/>
        <v>1.8806E-2</v>
      </c>
      <c r="AV135" s="5">
        <f t="shared" si="10"/>
        <v>3.0454000000000002E-2</v>
      </c>
      <c r="AW135" s="6">
        <f t="shared" si="11"/>
        <v>10239.958299435668</v>
      </c>
      <c r="AX135" s="6">
        <f t="shared" si="12"/>
        <v>13206.24670252131</v>
      </c>
    </row>
    <row r="136" spans="39:50" x14ac:dyDescent="0.25">
      <c r="AM136" s="6">
        <f t="shared" si="13"/>
        <v>10239.958299435668</v>
      </c>
      <c r="AN136" s="151">
        <v>61</v>
      </c>
      <c r="AO136" s="5">
        <f>$AN136*VLOOKUP('Arrangement B'!$B$32,Data!$A$5:$AQ$12,40,FALSE)/1000</f>
        <v>4.0870000000000004E-3</v>
      </c>
      <c r="AP136" s="5">
        <f>$AN136*VLOOKUP('Arrangement B'!$B$32,Data!$A$5:$AQ$12,41,FALSE)/1000</f>
        <v>5.3679999999999995E-3</v>
      </c>
      <c r="AQ136" s="5">
        <f>$AN136*VLOOKUP('Arrangement B'!$B$32,Data!$A$5:$AQ$12,42,FALSE)/1000</f>
        <v>1.6348000000000001E-2</v>
      </c>
      <c r="AR136" s="5">
        <f>$AN136*VLOOKUP('Arrangement B'!$B$32,Data!$A$5:$AQ$12,43,FALSE)/1000</f>
        <v>2.1471999999999998E-2</v>
      </c>
      <c r="AS136" s="5">
        <f t="shared" si="7"/>
        <v>6.2770000000000005E-3</v>
      </c>
      <c r="AT136" s="5">
        <f t="shared" si="8"/>
        <v>1.7747779999999998E-2</v>
      </c>
      <c r="AU136" s="5">
        <f t="shared" si="9"/>
        <v>1.8538000000000002E-2</v>
      </c>
      <c r="AV136" s="5">
        <f t="shared" si="10"/>
        <v>3.0101999999999997E-2</v>
      </c>
      <c r="AW136" s="6">
        <f t="shared" si="11"/>
        <v>10331.566148276968</v>
      </c>
      <c r="AX136" s="6">
        <f t="shared" si="12"/>
        <v>13280.141302630829</v>
      </c>
    </row>
    <row r="137" spans="39:50" x14ac:dyDescent="0.25">
      <c r="AM137" s="6">
        <f t="shared" si="13"/>
        <v>10331.566148276968</v>
      </c>
      <c r="AN137" s="6">
        <v>60</v>
      </c>
      <c r="AO137" s="5">
        <f>$AN137*VLOOKUP('Arrangement B'!$B$32,Data!$A$5:$AQ$12,40,FALSE)/1000</f>
        <v>4.0200000000000001E-3</v>
      </c>
      <c r="AP137" s="5">
        <f>$AN137*VLOOKUP('Arrangement B'!$B$32,Data!$A$5:$AQ$12,41,FALSE)/1000</f>
        <v>5.2799999999999991E-3</v>
      </c>
      <c r="AQ137" s="5">
        <f>$AN137*VLOOKUP('Arrangement B'!$B$32,Data!$A$5:$AQ$12,42,FALSE)/1000</f>
        <v>1.6080000000000001E-2</v>
      </c>
      <c r="AR137" s="5">
        <f>$AN137*VLOOKUP('Arrangement B'!$B$32,Data!$A$5:$AQ$12,43,FALSE)/1000</f>
        <v>2.1119999999999996E-2</v>
      </c>
      <c r="AS137" s="5">
        <f t="shared" si="7"/>
        <v>6.2100000000000002E-3</v>
      </c>
      <c r="AT137" s="5">
        <f t="shared" si="8"/>
        <v>1.765978E-2</v>
      </c>
      <c r="AU137" s="5">
        <f t="shared" si="9"/>
        <v>1.8270000000000002E-2</v>
      </c>
      <c r="AV137" s="5">
        <f t="shared" si="10"/>
        <v>2.9749999999999999E-2</v>
      </c>
      <c r="AW137" s="6">
        <f t="shared" si="11"/>
        <v>10424.79033073127</v>
      </c>
      <c r="AX137" s="6">
        <f t="shared" si="12"/>
        <v>13354.824144281325</v>
      </c>
    </row>
    <row r="138" spans="39:50" x14ac:dyDescent="0.25">
      <c r="AM138" s="6">
        <f t="shared" si="13"/>
        <v>10424.79033073127</v>
      </c>
      <c r="AN138" s="151">
        <v>59</v>
      </c>
      <c r="AO138" s="5">
        <f>$AN138*VLOOKUP('Arrangement B'!$B$32,Data!$A$5:$AQ$12,40,FALSE)/1000</f>
        <v>3.9529999999999999E-3</v>
      </c>
      <c r="AP138" s="5">
        <f>$AN138*VLOOKUP('Arrangement B'!$B$32,Data!$A$5:$AQ$12,41,FALSE)/1000</f>
        <v>5.1919999999999996E-3</v>
      </c>
      <c r="AQ138" s="5">
        <f>$AN138*VLOOKUP('Arrangement B'!$B$32,Data!$A$5:$AQ$12,42,FALSE)/1000</f>
        <v>1.5812E-2</v>
      </c>
      <c r="AR138" s="5">
        <f>$AN138*VLOOKUP('Arrangement B'!$B$32,Data!$A$5:$AQ$12,43,FALSE)/1000</f>
        <v>2.0767999999999998E-2</v>
      </c>
      <c r="AS138" s="5">
        <f t="shared" si="7"/>
        <v>6.143E-3</v>
      </c>
      <c r="AT138" s="5">
        <f t="shared" si="8"/>
        <v>1.7571779999999999E-2</v>
      </c>
      <c r="AU138" s="5">
        <f t="shared" si="9"/>
        <v>1.8002000000000001E-2</v>
      </c>
      <c r="AV138" s="5">
        <f t="shared" si="10"/>
        <v>2.9398000000000001E-2</v>
      </c>
      <c r="AW138" s="6">
        <f t="shared" si="11"/>
        <v>10519.672938759633</v>
      </c>
      <c r="AX138" s="6">
        <f t="shared" si="12"/>
        <v>13430.307125634643</v>
      </c>
    </row>
    <row r="139" spans="39:50" x14ac:dyDescent="0.25">
      <c r="AM139" s="6">
        <f t="shared" si="13"/>
        <v>10519.672938759633</v>
      </c>
      <c r="AN139" s="6">
        <v>58</v>
      </c>
      <c r="AO139" s="5">
        <f>$AN139*VLOOKUP('Arrangement B'!$B$32,Data!$A$5:$AQ$12,40,FALSE)/1000</f>
        <v>3.8860000000000001E-3</v>
      </c>
      <c r="AP139" s="5">
        <f>$AN139*VLOOKUP('Arrangement B'!$B$32,Data!$A$5:$AQ$12,41,FALSE)/1000</f>
        <v>5.104E-3</v>
      </c>
      <c r="AQ139" s="5">
        <f>$AN139*VLOOKUP('Arrangement B'!$B$32,Data!$A$5:$AQ$12,42,FALSE)/1000</f>
        <v>1.5544000000000001E-2</v>
      </c>
      <c r="AR139" s="5">
        <f>$AN139*VLOOKUP('Arrangement B'!$B$32,Data!$A$5:$AQ$12,43,FALSE)/1000</f>
        <v>2.0416E-2</v>
      </c>
      <c r="AS139" s="5">
        <f t="shared" si="7"/>
        <v>6.0759999999999998E-3</v>
      </c>
      <c r="AT139" s="5">
        <f t="shared" si="8"/>
        <v>1.7483780000000001E-2</v>
      </c>
      <c r="AU139" s="5">
        <f t="shared" si="9"/>
        <v>1.7734E-2</v>
      </c>
      <c r="AV139" s="5">
        <f t="shared" si="10"/>
        <v>2.9046000000000002E-2</v>
      </c>
      <c r="AW139" s="6">
        <f t="shared" si="11"/>
        <v>10616.257497350009</v>
      </c>
      <c r="AX139" s="6">
        <f t="shared" si="12"/>
        <v>13506.602366037407</v>
      </c>
    </row>
    <row r="140" spans="39:50" x14ac:dyDescent="0.25">
      <c r="AM140" s="6">
        <f t="shared" si="13"/>
        <v>10616.257497350009</v>
      </c>
      <c r="AN140" s="151">
        <v>57</v>
      </c>
      <c r="AO140" s="5">
        <f>$AN140*VLOOKUP('Arrangement B'!$B$32,Data!$A$5:$AQ$12,40,FALSE)/1000</f>
        <v>3.8190000000000003E-3</v>
      </c>
      <c r="AP140" s="5">
        <f>$AN140*VLOOKUP('Arrangement B'!$B$32,Data!$A$5:$AQ$12,41,FALSE)/1000</f>
        <v>5.0159999999999996E-3</v>
      </c>
      <c r="AQ140" s="5">
        <f>$AN140*VLOOKUP('Arrangement B'!$B$32,Data!$A$5:$AQ$12,42,FALSE)/1000</f>
        <v>1.5276000000000001E-2</v>
      </c>
      <c r="AR140" s="5">
        <f>$AN140*VLOOKUP('Arrangement B'!$B$32,Data!$A$5:$AQ$12,43,FALSE)/1000</f>
        <v>2.0063999999999999E-2</v>
      </c>
      <c r="AS140" s="5">
        <f t="shared" si="7"/>
        <v>6.0090000000000005E-3</v>
      </c>
      <c r="AT140" s="5">
        <f t="shared" si="8"/>
        <v>1.739578E-2</v>
      </c>
      <c r="AU140" s="5">
        <f t="shared" si="9"/>
        <v>1.7466000000000002E-2</v>
      </c>
      <c r="AV140" s="5">
        <f t="shared" si="10"/>
        <v>2.8693999999999997E-2</v>
      </c>
      <c r="AW140" s="6">
        <f t="shared" si="11"/>
        <v>10714.589023979353</v>
      </c>
      <c r="AX140" s="6">
        <f t="shared" si="12"/>
        <v>13583.72221054749</v>
      </c>
    </row>
    <row r="141" spans="39:50" x14ac:dyDescent="0.25">
      <c r="AM141" s="6">
        <f t="shared" si="13"/>
        <v>10714.589023979353</v>
      </c>
      <c r="AN141" s="6">
        <v>56</v>
      </c>
      <c r="AO141" s="5">
        <f>$AN141*VLOOKUP('Arrangement B'!$B$32,Data!$A$5:$AQ$12,40,FALSE)/1000</f>
        <v>3.7520000000000001E-3</v>
      </c>
      <c r="AP141" s="5">
        <f>$AN141*VLOOKUP('Arrangement B'!$B$32,Data!$A$5:$AQ$12,41,FALSE)/1000</f>
        <v>4.9280000000000001E-3</v>
      </c>
      <c r="AQ141" s="5">
        <f>$AN141*VLOOKUP('Arrangement B'!$B$32,Data!$A$5:$AQ$12,42,FALSE)/1000</f>
        <v>1.5008000000000001E-2</v>
      </c>
      <c r="AR141" s="5">
        <f>$AN141*VLOOKUP('Arrangement B'!$B$32,Data!$A$5:$AQ$12,43,FALSE)/1000</f>
        <v>1.9712E-2</v>
      </c>
      <c r="AS141" s="5">
        <f t="shared" si="7"/>
        <v>5.9420000000000002E-3</v>
      </c>
      <c r="AT141" s="5">
        <f t="shared" si="8"/>
        <v>1.7307780000000002E-2</v>
      </c>
      <c r="AU141" s="5">
        <f t="shared" si="9"/>
        <v>1.7198000000000001E-2</v>
      </c>
      <c r="AV141" s="5">
        <f t="shared" si="10"/>
        <v>2.8341999999999999E-2</v>
      </c>
      <c r="AW141" s="6">
        <f t="shared" si="11"/>
        <v>10814.714090936295</v>
      </c>
      <c r="AX141" s="6">
        <f t="shared" si="12"/>
        <v>13661.679234545201</v>
      </c>
    </row>
    <row r="142" spans="39:50" x14ac:dyDescent="0.25">
      <c r="AM142" s="6">
        <f t="shared" si="13"/>
        <v>10814.714090936295</v>
      </c>
      <c r="AN142" s="151">
        <v>55</v>
      </c>
      <c r="AO142" s="5">
        <f>$AN142*VLOOKUP('Arrangement B'!$B$32,Data!$A$5:$AQ$12,40,FALSE)/1000</f>
        <v>3.6849999999999999E-3</v>
      </c>
      <c r="AP142" s="5">
        <f>$AN142*VLOOKUP('Arrangement B'!$B$32,Data!$A$5:$AQ$12,41,FALSE)/1000</f>
        <v>4.8399999999999997E-3</v>
      </c>
      <c r="AQ142" s="5">
        <f>$AN142*VLOOKUP('Arrangement B'!$B$32,Data!$A$5:$AQ$12,42,FALSE)/1000</f>
        <v>1.474E-2</v>
      </c>
      <c r="AR142" s="5">
        <f>$AN142*VLOOKUP('Arrangement B'!$B$32,Data!$A$5:$AQ$12,43,FALSE)/1000</f>
        <v>1.9359999999999999E-2</v>
      </c>
      <c r="AS142" s="5">
        <f t="shared" si="7"/>
        <v>5.875E-3</v>
      </c>
      <c r="AT142" s="5">
        <f t="shared" si="8"/>
        <v>1.7219780000000001E-2</v>
      </c>
      <c r="AU142" s="5">
        <f t="shared" si="9"/>
        <v>1.6930000000000001E-2</v>
      </c>
      <c r="AV142" s="5">
        <f t="shared" si="10"/>
        <v>2.7990000000000001E-2</v>
      </c>
      <c r="AW142" s="6">
        <f t="shared" si="11"/>
        <v>10916.680890656946</v>
      </c>
      <c r="AX142" s="6">
        <f t="shared" si="12"/>
        <v>13740.486248429568</v>
      </c>
    </row>
    <row r="143" spans="39:50" x14ac:dyDescent="0.25">
      <c r="AM143" s="6">
        <f t="shared" si="13"/>
        <v>10916.680890656946</v>
      </c>
      <c r="AN143" s="6">
        <v>54</v>
      </c>
      <c r="AO143" s="5">
        <f>$AN143*VLOOKUP('Arrangement B'!$B$32,Data!$A$5:$AQ$12,40,FALSE)/1000</f>
        <v>3.6180000000000001E-3</v>
      </c>
      <c r="AP143" s="5">
        <f>$AN143*VLOOKUP('Arrangement B'!$B$32,Data!$A$5:$AQ$12,41,FALSE)/1000</f>
        <v>4.7520000000000001E-3</v>
      </c>
      <c r="AQ143" s="5">
        <f>$AN143*VLOOKUP('Arrangement B'!$B$32,Data!$A$5:$AQ$12,42,FALSE)/1000</f>
        <v>1.4472E-2</v>
      </c>
      <c r="AR143" s="5">
        <f>$AN143*VLOOKUP('Arrangement B'!$B$32,Data!$A$5:$AQ$12,43,FALSE)/1000</f>
        <v>1.9008000000000001E-2</v>
      </c>
      <c r="AS143" s="5">
        <f t="shared" si="7"/>
        <v>5.8080000000000007E-3</v>
      </c>
      <c r="AT143" s="5">
        <f t="shared" si="8"/>
        <v>1.7131779999999999E-2</v>
      </c>
      <c r="AU143" s="5">
        <f t="shared" si="9"/>
        <v>1.6662E-2</v>
      </c>
      <c r="AV143" s="5">
        <f t="shared" si="10"/>
        <v>2.7638000000000003E-2</v>
      </c>
      <c r="AW143" s="6">
        <f t="shared" si="11"/>
        <v>11020.539304235055</v>
      </c>
      <c r="AX143" s="6">
        <f t="shared" si="12"/>
        <v>13820.156302399942</v>
      </c>
    </row>
    <row r="144" spans="39:50" x14ac:dyDescent="0.25">
      <c r="AM144" s="6">
        <f t="shared" si="13"/>
        <v>11020.539304235055</v>
      </c>
      <c r="AN144" s="151">
        <v>53</v>
      </c>
      <c r="AO144" s="5">
        <f>$AN144*VLOOKUP('Arrangement B'!$B$32,Data!$A$5:$AQ$12,40,FALSE)/1000</f>
        <v>3.5510000000000003E-3</v>
      </c>
      <c r="AP144" s="5">
        <f>$AN144*VLOOKUP('Arrangement B'!$B$32,Data!$A$5:$AQ$12,41,FALSE)/1000</f>
        <v>4.6639999999999997E-3</v>
      </c>
      <c r="AQ144" s="5">
        <f>$AN144*VLOOKUP('Arrangement B'!$B$32,Data!$A$5:$AQ$12,42,FALSE)/1000</f>
        <v>1.4204000000000001E-2</v>
      </c>
      <c r="AR144" s="5">
        <f>$AN144*VLOOKUP('Arrangement B'!$B$32,Data!$A$5:$AQ$12,43,FALSE)/1000</f>
        <v>1.8655999999999999E-2</v>
      </c>
      <c r="AS144" s="5">
        <f t="shared" si="7"/>
        <v>5.7410000000000004E-3</v>
      </c>
      <c r="AT144" s="5">
        <f t="shared" si="8"/>
        <v>1.7043780000000001E-2</v>
      </c>
      <c r="AU144" s="5">
        <f t="shared" si="9"/>
        <v>1.6394000000000002E-2</v>
      </c>
      <c r="AV144" s="5">
        <f t="shared" si="10"/>
        <v>2.7285999999999998E-2</v>
      </c>
      <c r="AW144" s="6">
        <f t="shared" si="11"/>
        <v>11126.340973276729</v>
      </c>
      <c r="AX144" s="6">
        <f t="shared" si="12"/>
        <v>13900.702691323066</v>
      </c>
    </row>
    <row r="145" spans="39:50" x14ac:dyDescent="0.25">
      <c r="AM145" s="6">
        <f t="shared" si="13"/>
        <v>11126.340973276729</v>
      </c>
      <c r="AN145" s="6">
        <v>52</v>
      </c>
      <c r="AO145" s="5">
        <f>$AN145*VLOOKUP('Arrangement B'!$B$32,Data!$A$5:$AQ$12,40,FALSE)/1000</f>
        <v>3.4840000000000001E-3</v>
      </c>
      <c r="AP145" s="5">
        <f>$AN145*VLOOKUP('Arrangement B'!$B$32,Data!$A$5:$AQ$12,41,FALSE)/1000</f>
        <v>4.5759999999999993E-3</v>
      </c>
      <c r="AQ145" s="5">
        <f>$AN145*VLOOKUP('Arrangement B'!$B$32,Data!$A$5:$AQ$12,42,FALSE)/1000</f>
        <v>1.3936E-2</v>
      </c>
      <c r="AR145" s="5">
        <f>$AN145*VLOOKUP('Arrangement B'!$B$32,Data!$A$5:$AQ$12,43,FALSE)/1000</f>
        <v>1.8303999999999997E-2</v>
      </c>
      <c r="AS145" s="5">
        <f t="shared" si="7"/>
        <v>5.6740000000000002E-3</v>
      </c>
      <c r="AT145" s="5">
        <f t="shared" si="8"/>
        <v>1.695578E-2</v>
      </c>
      <c r="AU145" s="5">
        <f t="shared" si="9"/>
        <v>1.6126000000000001E-2</v>
      </c>
      <c r="AV145" s="5">
        <f t="shared" si="10"/>
        <v>2.6934E-2</v>
      </c>
      <c r="AW145" s="6">
        <f t="shared" si="11"/>
        <v>11234.139375279417</v>
      </c>
      <c r="AX145" s="6">
        <f t="shared" si="12"/>
        <v>13982.138959685493</v>
      </c>
    </row>
    <row r="146" spans="39:50" x14ac:dyDescent="0.25">
      <c r="AM146" s="6">
        <f t="shared" si="13"/>
        <v>11234.139375279417</v>
      </c>
      <c r="AN146" s="151">
        <v>51</v>
      </c>
      <c r="AO146" s="5">
        <f>$AN146*VLOOKUP('Arrangement B'!$B$32,Data!$A$5:$AQ$12,40,FALSE)/1000</f>
        <v>3.4170000000000003E-3</v>
      </c>
      <c r="AP146" s="5">
        <f>$AN146*VLOOKUP('Arrangement B'!$B$32,Data!$A$5:$AQ$12,41,FALSE)/1000</f>
        <v>4.4879999999999998E-3</v>
      </c>
      <c r="AQ146" s="5">
        <f>$AN146*VLOOKUP('Arrangement B'!$B$32,Data!$A$5:$AQ$12,42,FALSE)/1000</f>
        <v>1.3668000000000001E-2</v>
      </c>
      <c r="AR146" s="5">
        <f>$AN146*VLOOKUP('Arrangement B'!$B$32,Data!$A$5:$AQ$12,43,FALSE)/1000</f>
        <v>1.7951999999999999E-2</v>
      </c>
      <c r="AS146" s="5">
        <f t="shared" si="7"/>
        <v>5.6070000000000009E-3</v>
      </c>
      <c r="AT146" s="5">
        <f t="shared" si="8"/>
        <v>1.6867779999999999E-2</v>
      </c>
      <c r="AU146" s="5">
        <f t="shared" si="9"/>
        <v>1.5858000000000001E-2</v>
      </c>
      <c r="AV146" s="5">
        <f t="shared" si="10"/>
        <v>2.6582000000000001E-2</v>
      </c>
      <c r="AW146" s="6">
        <f t="shared" si="11"/>
        <v>11343.989902724888</v>
      </c>
      <c r="AX146" s="6">
        <f t="shared" si="12"/>
        <v>14064.478906631179</v>
      </c>
    </row>
    <row r="147" spans="39:50" x14ac:dyDescent="0.25">
      <c r="AM147" s="6">
        <f t="shared" si="13"/>
        <v>11343.989902724888</v>
      </c>
      <c r="AN147" s="6">
        <v>50</v>
      </c>
      <c r="AO147" s="5">
        <f>$AN147*VLOOKUP('Arrangement B'!$B$32,Data!$A$5:$AQ$12,40,FALSE)/1000</f>
        <v>3.3500000000000001E-3</v>
      </c>
      <c r="AP147" s="5">
        <f>$AN147*VLOOKUP('Arrangement B'!$B$32,Data!$A$5:$AQ$12,41,FALSE)/1000</f>
        <v>4.3999999999999994E-3</v>
      </c>
      <c r="AQ147" s="5">
        <f>$AN147*VLOOKUP('Arrangement B'!$B$32,Data!$A$5:$AQ$12,42,FALSE)/1000</f>
        <v>1.34E-2</v>
      </c>
      <c r="AR147" s="5">
        <f>$AN147*VLOOKUP('Arrangement B'!$B$32,Data!$A$5:$AQ$12,43,FALSE)/1000</f>
        <v>1.7599999999999998E-2</v>
      </c>
      <c r="AS147" s="5">
        <f t="shared" si="7"/>
        <v>5.5399999999999998E-3</v>
      </c>
      <c r="AT147" s="5">
        <f t="shared" si="8"/>
        <v>1.6779780000000001E-2</v>
      </c>
      <c r="AU147" s="5">
        <f t="shared" si="9"/>
        <v>1.559E-2</v>
      </c>
      <c r="AV147" s="5">
        <f t="shared" si="10"/>
        <v>2.6229999999999996E-2</v>
      </c>
      <c r="AW147" s="6">
        <f t="shared" si="11"/>
        <v>11455.94994608635</v>
      </c>
      <c r="AX147" s="6">
        <f t="shared" si="12"/>
        <v>14147.736591083827</v>
      </c>
    </row>
    <row r="148" spans="39:50" x14ac:dyDescent="0.25">
      <c r="AM148" s="6">
        <f t="shared" si="13"/>
        <v>11455.94994608635</v>
      </c>
      <c r="AN148" s="151">
        <v>49</v>
      </c>
      <c r="AO148" s="5">
        <f>$AN148*VLOOKUP('Arrangement B'!$B$32,Data!$A$5:$AQ$12,40,FALSE)/1000</f>
        <v>3.2830000000000003E-3</v>
      </c>
      <c r="AP148" s="5">
        <f>$AN148*VLOOKUP('Arrangement B'!$B$32,Data!$A$5:$AQ$12,41,FALSE)/1000</f>
        <v>4.311999999999999E-3</v>
      </c>
      <c r="AQ148" s="5">
        <f>$AN148*VLOOKUP('Arrangement B'!$B$32,Data!$A$5:$AQ$12,42,FALSE)/1000</f>
        <v>1.3132000000000001E-2</v>
      </c>
      <c r="AR148" s="5">
        <f>$AN148*VLOOKUP('Arrangement B'!$B$32,Data!$A$5:$AQ$12,43,FALSE)/1000</f>
        <v>1.7247999999999996E-2</v>
      </c>
      <c r="AS148" s="5">
        <f t="shared" si="7"/>
        <v>5.4730000000000004E-3</v>
      </c>
      <c r="AT148" s="5">
        <f t="shared" si="8"/>
        <v>1.669178E-2</v>
      </c>
      <c r="AU148" s="5">
        <f t="shared" si="9"/>
        <v>1.5322000000000002E-2</v>
      </c>
      <c r="AV148" s="5">
        <f t="shared" si="10"/>
        <v>2.5877999999999998E-2</v>
      </c>
      <c r="AW148" s="6">
        <f t="shared" si="11"/>
        <v>11570.078980960983</v>
      </c>
      <c r="AX148" s="6">
        <f t="shared" si="12"/>
        <v>14231.926336953426</v>
      </c>
    </row>
    <row r="149" spans="39:50" x14ac:dyDescent="0.25">
      <c r="AM149" s="6">
        <f t="shared" si="13"/>
        <v>11570.078980960983</v>
      </c>
      <c r="AN149" s="6">
        <v>48</v>
      </c>
      <c r="AO149" s="5">
        <f>$AN149*VLOOKUP('Arrangement B'!$B$32,Data!$A$5:$AQ$12,40,FALSE)/1000</f>
        <v>3.2160000000000001E-3</v>
      </c>
      <c r="AP149" s="5">
        <f>$AN149*VLOOKUP('Arrangement B'!$B$32,Data!$A$5:$AQ$12,41,FALSE)/1000</f>
        <v>4.2240000000000003E-3</v>
      </c>
      <c r="AQ149" s="5">
        <f>$AN149*VLOOKUP('Arrangement B'!$B$32,Data!$A$5:$AQ$12,42,FALSE)/1000</f>
        <v>1.2864E-2</v>
      </c>
      <c r="AR149" s="5">
        <f>$AN149*VLOOKUP('Arrangement B'!$B$32,Data!$A$5:$AQ$12,43,FALSE)/1000</f>
        <v>1.6896000000000001E-2</v>
      </c>
      <c r="AS149" s="5">
        <f t="shared" si="7"/>
        <v>5.4060000000000002E-3</v>
      </c>
      <c r="AT149" s="5">
        <f t="shared" si="8"/>
        <v>1.6603779999999999E-2</v>
      </c>
      <c r="AU149" s="5">
        <f t="shared" si="9"/>
        <v>1.5054000000000001E-2</v>
      </c>
      <c r="AV149" s="5">
        <f t="shared" si="10"/>
        <v>2.5526E-2</v>
      </c>
      <c r="AW149" s="6">
        <f t="shared" si="11"/>
        <v>11686.438659550606</v>
      </c>
      <c r="AX149" s="6">
        <f t="shared" si="12"/>
        <v>14317.062738426066</v>
      </c>
    </row>
    <row r="150" spans="39:50" x14ac:dyDescent="0.25">
      <c r="AM150" s="6">
        <f t="shared" si="13"/>
        <v>11686.438659550606</v>
      </c>
      <c r="AN150" s="151">
        <v>47</v>
      </c>
      <c r="AO150" s="5">
        <f>$AN150*VLOOKUP('Arrangement B'!$B$32,Data!$A$5:$AQ$12,40,FALSE)/1000</f>
        <v>3.1489999999999999E-3</v>
      </c>
      <c r="AP150" s="5">
        <f>$AN150*VLOOKUP('Arrangement B'!$B$32,Data!$A$5:$AQ$12,41,FALSE)/1000</f>
        <v>4.1359999999999999E-3</v>
      </c>
      <c r="AQ150" s="5">
        <f>$AN150*VLOOKUP('Arrangement B'!$B$32,Data!$A$5:$AQ$12,42,FALSE)/1000</f>
        <v>1.2596E-2</v>
      </c>
      <c r="AR150" s="5">
        <f>$AN150*VLOOKUP('Arrangement B'!$B$32,Data!$A$5:$AQ$12,43,FALSE)/1000</f>
        <v>1.6544E-2</v>
      </c>
      <c r="AS150" s="5">
        <f t="shared" si="7"/>
        <v>5.339E-3</v>
      </c>
      <c r="AT150" s="5">
        <f t="shared" si="8"/>
        <v>1.6515780000000001E-2</v>
      </c>
      <c r="AU150" s="5">
        <f t="shared" si="9"/>
        <v>1.4786000000000001E-2</v>
      </c>
      <c r="AV150" s="5">
        <f t="shared" si="10"/>
        <v>2.5174000000000002E-2</v>
      </c>
      <c r="AW150" s="6">
        <f t="shared" si="11"/>
        <v>11805.092906725258</v>
      </c>
      <c r="AX150" s="6">
        <f t="shared" si="12"/>
        <v>14403.160665336094</v>
      </c>
    </row>
    <row r="151" spans="39:50" x14ac:dyDescent="0.25">
      <c r="AM151" s="6">
        <f t="shared" si="13"/>
        <v>11805.092906725258</v>
      </c>
      <c r="AN151" s="6">
        <v>46</v>
      </c>
      <c r="AO151" s="5">
        <f>$AN151*VLOOKUP('Arrangement B'!$B$32,Data!$A$5:$AQ$12,40,FALSE)/1000</f>
        <v>3.0820000000000001E-3</v>
      </c>
      <c r="AP151" s="5">
        <f>$AN151*VLOOKUP('Arrangement B'!$B$32,Data!$A$5:$AQ$12,41,FALSE)/1000</f>
        <v>4.0480000000000004E-3</v>
      </c>
      <c r="AQ151" s="5">
        <f>$AN151*VLOOKUP('Arrangement B'!$B$32,Data!$A$5:$AQ$12,42,FALSE)/1000</f>
        <v>1.2328E-2</v>
      </c>
      <c r="AR151" s="5">
        <f>$AN151*VLOOKUP('Arrangement B'!$B$32,Data!$A$5:$AQ$12,43,FALSE)/1000</f>
        <v>1.6192000000000002E-2</v>
      </c>
      <c r="AS151" s="5">
        <f t="shared" si="7"/>
        <v>5.2720000000000006E-3</v>
      </c>
      <c r="AT151" s="5">
        <f t="shared" si="8"/>
        <v>1.6427779999999999E-2</v>
      </c>
      <c r="AU151" s="5">
        <f t="shared" si="9"/>
        <v>1.4518E-2</v>
      </c>
      <c r="AV151" s="5">
        <f t="shared" si="10"/>
        <v>2.4822000000000004E-2</v>
      </c>
      <c r="AW151" s="6">
        <f t="shared" si="11"/>
        <v>11926.108020917169</v>
      </c>
      <c r="AX151" s="6">
        <f t="shared" si="12"/>
        <v>14490.235268619199</v>
      </c>
    </row>
    <row r="152" spans="39:50" x14ac:dyDescent="0.25">
      <c r="AM152" s="6">
        <f t="shared" si="13"/>
        <v>11926.108020917169</v>
      </c>
      <c r="AN152" s="151">
        <v>45</v>
      </c>
      <c r="AO152" s="5">
        <f>$AN152*VLOOKUP('Arrangement B'!$B$32,Data!$A$5:$AQ$12,40,FALSE)/1000</f>
        <v>3.0150000000000003E-3</v>
      </c>
      <c r="AP152" s="5">
        <f>$AN152*VLOOKUP('Arrangement B'!$B$32,Data!$A$5:$AQ$12,41,FALSE)/1000</f>
        <v>3.96E-3</v>
      </c>
      <c r="AQ152" s="5">
        <f>$AN152*VLOOKUP('Arrangement B'!$B$32,Data!$A$5:$AQ$12,42,FALSE)/1000</f>
        <v>1.2060000000000001E-2</v>
      </c>
      <c r="AR152" s="5">
        <f>$AN152*VLOOKUP('Arrangement B'!$B$32,Data!$A$5:$AQ$12,43,FALSE)/1000</f>
        <v>1.584E-2</v>
      </c>
      <c r="AS152" s="5">
        <f t="shared" si="7"/>
        <v>5.2050000000000004E-3</v>
      </c>
      <c r="AT152" s="5">
        <f t="shared" si="8"/>
        <v>1.6339779999999998E-2</v>
      </c>
      <c r="AU152" s="5">
        <f t="shared" si="9"/>
        <v>1.4250000000000002E-2</v>
      </c>
      <c r="AV152" s="5">
        <f t="shared" si="10"/>
        <v>2.4469999999999999E-2</v>
      </c>
      <c r="AW152" s="6">
        <f t="shared" si="11"/>
        <v>12049.552780105547</v>
      </c>
      <c r="AX152" s="6">
        <f t="shared" si="12"/>
        <v>14578.30198584481</v>
      </c>
    </row>
    <row r="153" spans="39:50" x14ac:dyDescent="0.25">
      <c r="AM153" s="6">
        <f t="shared" si="13"/>
        <v>12049.552780105547</v>
      </c>
      <c r="AN153" s="6">
        <v>44</v>
      </c>
      <c r="AO153" s="5">
        <f>$AN153*VLOOKUP('Arrangement B'!$B$32,Data!$A$5:$AQ$12,40,FALSE)/1000</f>
        <v>2.9480000000000005E-3</v>
      </c>
      <c r="AP153" s="5">
        <f>$AN153*VLOOKUP('Arrangement B'!$B$32,Data!$A$5:$AQ$12,41,FALSE)/1000</f>
        <v>3.872E-3</v>
      </c>
      <c r="AQ153" s="5">
        <f>$AN153*VLOOKUP('Arrangement B'!$B$32,Data!$A$5:$AQ$12,42,FALSE)/1000</f>
        <v>1.1792000000000002E-2</v>
      </c>
      <c r="AR153" s="5">
        <f>$AN153*VLOOKUP('Arrangement B'!$B$32,Data!$A$5:$AQ$12,43,FALSE)/1000</f>
        <v>1.5488E-2</v>
      </c>
      <c r="AS153" s="5">
        <f t="shared" si="7"/>
        <v>5.1380000000000002E-3</v>
      </c>
      <c r="AT153" s="5">
        <f t="shared" si="8"/>
        <v>1.625178E-2</v>
      </c>
      <c r="AU153" s="5">
        <f t="shared" si="9"/>
        <v>1.3982000000000001E-2</v>
      </c>
      <c r="AV153" s="5">
        <f t="shared" si="10"/>
        <v>2.4118000000000001E-2</v>
      </c>
      <c r="AW153" s="6">
        <f t="shared" si="11"/>
        <v>12175.498553166392</v>
      </c>
      <c r="AX153" s="6">
        <f t="shared" si="12"/>
        <v>14667.376546825919</v>
      </c>
    </row>
    <row r="154" spans="39:50" x14ac:dyDescent="0.25">
      <c r="AM154" s="6">
        <f t="shared" si="13"/>
        <v>12175.498553166392</v>
      </c>
      <c r="AN154" s="151">
        <v>43</v>
      </c>
      <c r="AO154" s="5">
        <f>$AN154*VLOOKUP('Arrangement B'!$B$32,Data!$A$5:$AQ$12,40,FALSE)/1000</f>
        <v>2.8810000000000003E-3</v>
      </c>
      <c r="AP154" s="5">
        <f>$AN154*VLOOKUP('Arrangement B'!$B$32,Data!$A$5:$AQ$12,41,FALSE)/1000</f>
        <v>3.7839999999999996E-3</v>
      </c>
      <c r="AQ154" s="5">
        <f>$AN154*VLOOKUP('Arrangement B'!$B$32,Data!$A$5:$AQ$12,42,FALSE)/1000</f>
        <v>1.1524000000000001E-2</v>
      </c>
      <c r="AR154" s="5">
        <f>$AN154*VLOOKUP('Arrangement B'!$B$32,Data!$A$5:$AQ$12,43,FALSE)/1000</f>
        <v>1.5135999999999998E-2</v>
      </c>
      <c r="AS154" s="5">
        <f t="shared" si="7"/>
        <v>5.0710000000000009E-3</v>
      </c>
      <c r="AT154" s="5">
        <f t="shared" si="8"/>
        <v>1.6163779999999999E-2</v>
      </c>
      <c r="AU154" s="5">
        <f t="shared" si="9"/>
        <v>1.3714E-2</v>
      </c>
      <c r="AV154" s="5">
        <f t="shared" si="10"/>
        <v>2.3765999999999999E-2</v>
      </c>
      <c r="AW154" s="6">
        <f t="shared" si="11"/>
        <v>12304.019416875575</v>
      </c>
      <c r="AX154" s="6">
        <f t="shared" si="12"/>
        <v>14757.474979304066</v>
      </c>
    </row>
    <row r="155" spans="39:50" x14ac:dyDescent="0.25">
      <c r="AM155" s="6">
        <f t="shared" si="13"/>
        <v>12304.019416875575</v>
      </c>
      <c r="AN155" s="6">
        <v>42</v>
      </c>
      <c r="AO155" s="5">
        <f>$AN155*VLOOKUP('Arrangement B'!$B$32,Data!$A$5:$AQ$12,40,FALSE)/1000</f>
        <v>2.8140000000000001E-3</v>
      </c>
      <c r="AP155" s="5">
        <f>$AN155*VLOOKUP('Arrangement B'!$B$32,Data!$A$5:$AQ$12,41,FALSE)/1000</f>
        <v>3.6959999999999996E-3</v>
      </c>
      <c r="AQ155" s="5">
        <f>$AN155*VLOOKUP('Arrangement B'!$B$32,Data!$A$5:$AQ$12,42,FALSE)/1000</f>
        <v>1.1256E-2</v>
      </c>
      <c r="AR155" s="5">
        <f>$AN155*VLOOKUP('Arrangement B'!$B$32,Data!$A$5:$AQ$12,43,FALSE)/1000</f>
        <v>1.4783999999999999E-2</v>
      </c>
      <c r="AS155" s="5">
        <f t="shared" si="7"/>
        <v>5.0039999999999998E-3</v>
      </c>
      <c r="AT155" s="5">
        <f t="shared" si="8"/>
        <v>1.6075779999999998E-2</v>
      </c>
      <c r="AU155" s="5">
        <f t="shared" si="9"/>
        <v>1.3446E-2</v>
      </c>
      <c r="AV155" s="5">
        <f t="shared" si="10"/>
        <v>2.3413999999999997E-2</v>
      </c>
      <c r="AW155" s="6">
        <f t="shared" si="11"/>
        <v>12435.192278867928</v>
      </c>
      <c r="AX155" s="6">
        <f t="shared" si="12"/>
        <v>14848.613614706748</v>
      </c>
    </row>
    <row r="156" spans="39:50" x14ac:dyDescent="0.25">
      <c r="AM156" s="6">
        <f t="shared" si="13"/>
        <v>12435.192278867928</v>
      </c>
      <c r="AN156" s="151">
        <v>41</v>
      </c>
      <c r="AO156" s="5">
        <f>$AN156*VLOOKUP('Arrangement B'!$B$32,Data!$A$5:$AQ$12,40,FALSE)/1000</f>
        <v>2.7470000000000003E-3</v>
      </c>
      <c r="AP156" s="5">
        <f>$AN156*VLOOKUP('Arrangement B'!$B$32,Data!$A$5:$AQ$12,41,FALSE)/1000</f>
        <v>3.6079999999999997E-3</v>
      </c>
      <c r="AQ156" s="5">
        <f>$AN156*VLOOKUP('Arrangement B'!$B$32,Data!$A$5:$AQ$12,42,FALSE)/1000</f>
        <v>1.0988000000000001E-2</v>
      </c>
      <c r="AR156" s="5">
        <f>$AN156*VLOOKUP('Arrangement B'!$B$32,Data!$A$5:$AQ$12,43,FALSE)/1000</f>
        <v>1.4431999999999999E-2</v>
      </c>
      <c r="AS156" s="5">
        <f t="shared" si="7"/>
        <v>4.9370000000000004E-3</v>
      </c>
      <c r="AT156" s="5">
        <f t="shared" si="8"/>
        <v>1.598778E-2</v>
      </c>
      <c r="AU156" s="5">
        <f t="shared" si="9"/>
        <v>1.3178000000000002E-2</v>
      </c>
      <c r="AV156" s="5">
        <f t="shared" si="10"/>
        <v>2.3061999999999999E-2</v>
      </c>
      <c r="AW156" s="6">
        <f t="shared" si="11"/>
        <v>12569.097006870177</v>
      </c>
      <c r="AX156" s="6">
        <f t="shared" si="12"/>
        <v>14940.809093974314</v>
      </c>
    </row>
    <row r="157" spans="39:50" x14ac:dyDescent="0.25">
      <c r="AM157" s="6">
        <f t="shared" si="13"/>
        <v>12569.097006870177</v>
      </c>
      <c r="AN157" s="6">
        <v>40</v>
      </c>
      <c r="AO157" s="5">
        <f>$AN157*VLOOKUP('Arrangement B'!$B$32,Data!$A$5:$AQ$12,40,FALSE)/1000</f>
        <v>2.6800000000000001E-3</v>
      </c>
      <c r="AP157" s="5">
        <f>$AN157*VLOOKUP('Arrangement B'!$B$32,Data!$A$5:$AQ$12,41,FALSE)/1000</f>
        <v>3.5199999999999997E-3</v>
      </c>
      <c r="AQ157" s="5">
        <f>$AN157*VLOOKUP('Arrangement B'!$B$32,Data!$A$5:$AQ$12,42,FALSE)/1000</f>
        <v>1.072E-2</v>
      </c>
      <c r="AR157" s="5">
        <f>$AN157*VLOOKUP('Arrangement B'!$B$32,Data!$A$5:$AQ$12,43,FALSE)/1000</f>
        <v>1.4079999999999999E-2</v>
      </c>
      <c r="AS157" s="5">
        <f t="shared" si="7"/>
        <v>4.8700000000000002E-3</v>
      </c>
      <c r="AT157" s="5">
        <f t="shared" si="8"/>
        <v>1.5899779999999999E-2</v>
      </c>
      <c r="AU157" s="5">
        <f t="shared" si="9"/>
        <v>1.2910000000000001E-2</v>
      </c>
      <c r="AV157" s="5">
        <f t="shared" si="10"/>
        <v>2.2710000000000001E-2</v>
      </c>
      <c r="AW157" s="6">
        <f t="shared" si="11"/>
        <v>12705.816564540766</v>
      </c>
      <c r="AX157" s="6">
        <f t="shared" si="12"/>
        <v>15034.078373452787</v>
      </c>
    </row>
    <row r="158" spans="39:50" x14ac:dyDescent="0.25">
      <c r="AM158" s="6">
        <f t="shared" si="13"/>
        <v>12705.816564540766</v>
      </c>
      <c r="AN158" s="151">
        <v>39</v>
      </c>
      <c r="AO158" s="5">
        <f>$AN158*VLOOKUP('Arrangement B'!$B$32,Data!$A$5:$AQ$12,40,FALSE)/1000</f>
        <v>2.6129999999999999E-3</v>
      </c>
      <c r="AP158" s="5">
        <f>$AN158*VLOOKUP('Arrangement B'!$B$32,Data!$A$5:$AQ$12,41,FALSE)/1000</f>
        <v>3.4320000000000002E-3</v>
      </c>
      <c r="AQ158" s="5">
        <f>$AN158*VLOOKUP('Arrangement B'!$B$32,Data!$A$5:$AQ$12,42,FALSE)/1000</f>
        <v>1.0451999999999999E-2</v>
      </c>
      <c r="AR158" s="5">
        <f>$AN158*VLOOKUP('Arrangement B'!$B$32,Data!$A$5:$AQ$12,43,FALSE)/1000</f>
        <v>1.3728000000000001E-2</v>
      </c>
      <c r="AS158" s="5">
        <f t="shared" si="7"/>
        <v>4.803E-3</v>
      </c>
      <c r="AT158" s="5">
        <f t="shared" si="8"/>
        <v>1.5811780000000001E-2</v>
      </c>
      <c r="AU158" s="5">
        <f t="shared" si="9"/>
        <v>1.2642E-2</v>
      </c>
      <c r="AV158" s="5">
        <f t="shared" si="10"/>
        <v>2.2358000000000003E-2</v>
      </c>
      <c r="AW158" s="6">
        <f t="shared" si="11"/>
        <v>12845.437154265159</v>
      </c>
      <c r="AX158" s="6">
        <f t="shared" si="12"/>
        <v>15128.438730848617</v>
      </c>
    </row>
    <row r="159" spans="39:50" x14ac:dyDescent="0.25">
      <c r="AM159" s="6">
        <f t="shared" si="13"/>
        <v>12845.437154265159</v>
      </c>
      <c r="AN159" s="6">
        <v>38</v>
      </c>
      <c r="AO159" s="5">
        <f>$AN159*VLOOKUP('Arrangement B'!$B$32,Data!$A$5:$AQ$12,40,FALSE)/1000</f>
        <v>2.5460000000000001E-3</v>
      </c>
      <c r="AP159" s="5">
        <f>$AN159*VLOOKUP('Arrangement B'!$B$32,Data!$A$5:$AQ$12,41,FALSE)/1000</f>
        <v>3.3439999999999998E-3</v>
      </c>
      <c r="AQ159" s="5">
        <f>$AN159*VLOOKUP('Arrangement B'!$B$32,Data!$A$5:$AQ$12,42,FALSE)/1000</f>
        <v>1.0184E-2</v>
      </c>
      <c r="AR159" s="5">
        <f>$AN159*VLOOKUP('Arrangement B'!$B$32,Data!$A$5:$AQ$12,43,FALSE)/1000</f>
        <v>1.3375999999999999E-2</v>
      </c>
      <c r="AS159" s="5">
        <f t="shared" si="7"/>
        <v>4.7360000000000006E-3</v>
      </c>
      <c r="AT159" s="5">
        <f t="shared" si="8"/>
        <v>1.572378E-2</v>
      </c>
      <c r="AU159" s="5">
        <f t="shared" si="9"/>
        <v>1.2374E-2</v>
      </c>
      <c r="AV159" s="5">
        <f t="shared" si="10"/>
        <v>2.2005999999999998E-2</v>
      </c>
      <c r="AW159" s="6">
        <f t="shared" si="11"/>
        <v>12988.048367270947</v>
      </c>
      <c r="AX159" s="6">
        <f t="shared" si="12"/>
        <v>15223.907771240942</v>
      </c>
    </row>
    <row r="160" spans="39:50" x14ac:dyDescent="0.25">
      <c r="AM160" s="6">
        <f t="shared" si="13"/>
        <v>12988.048367270947</v>
      </c>
      <c r="AN160" s="151">
        <v>37</v>
      </c>
      <c r="AO160" s="5">
        <f>$AN160*VLOOKUP('Arrangement B'!$B$32,Data!$A$5:$AQ$12,40,FALSE)/1000</f>
        <v>2.4790000000000003E-3</v>
      </c>
      <c r="AP160" s="5">
        <f>$AN160*VLOOKUP('Arrangement B'!$B$32,Data!$A$5:$AQ$12,41,FALSE)/1000</f>
        <v>3.2559999999999998E-3</v>
      </c>
      <c r="AQ160" s="5">
        <f>$AN160*VLOOKUP('Arrangement B'!$B$32,Data!$A$5:$AQ$12,42,FALSE)/1000</f>
        <v>9.9160000000000012E-3</v>
      </c>
      <c r="AR160" s="5">
        <f>$AN160*VLOOKUP('Arrangement B'!$B$32,Data!$A$5:$AQ$12,43,FALSE)/1000</f>
        <v>1.3023999999999999E-2</v>
      </c>
      <c r="AS160" s="5">
        <f t="shared" si="7"/>
        <v>4.6690000000000004E-3</v>
      </c>
      <c r="AT160" s="5">
        <f t="shared" si="8"/>
        <v>1.5635779999999998E-2</v>
      </c>
      <c r="AU160" s="5">
        <f t="shared" si="9"/>
        <v>1.2106000000000002E-2</v>
      </c>
      <c r="AV160" s="5">
        <f t="shared" si="10"/>
        <v>2.1654E-2</v>
      </c>
      <c r="AW160" s="6">
        <f t="shared" si="11"/>
        <v>13133.743341442783</v>
      </c>
      <c r="AX160" s="6">
        <f t="shared" si="12"/>
        <v>15320.50343314615</v>
      </c>
    </row>
    <row r="161" spans="39:50" x14ac:dyDescent="0.25">
      <c r="AM161" s="6">
        <f t="shared" si="13"/>
        <v>13133.743341442783</v>
      </c>
      <c r="AN161" s="6">
        <v>36</v>
      </c>
      <c r="AO161" s="5">
        <f>$AN161*VLOOKUP('Arrangement B'!$B$32,Data!$A$5:$AQ$12,40,FALSE)/1000</f>
        <v>2.4120000000000001E-3</v>
      </c>
      <c r="AP161" s="5">
        <f>$AN161*VLOOKUP('Arrangement B'!$B$32,Data!$A$5:$AQ$12,41,FALSE)/1000</f>
        <v>3.1679999999999998E-3</v>
      </c>
      <c r="AQ161" s="5">
        <f>$AN161*VLOOKUP('Arrangement B'!$B$32,Data!$A$5:$AQ$12,42,FALSE)/1000</f>
        <v>9.6480000000000003E-3</v>
      </c>
      <c r="AR161" s="5">
        <f>$AN161*VLOOKUP('Arrangement B'!$B$32,Data!$A$5:$AQ$12,43,FALSE)/1000</f>
        <v>1.2671999999999999E-2</v>
      </c>
      <c r="AS161" s="5">
        <f t="shared" si="7"/>
        <v>4.6020000000000002E-3</v>
      </c>
      <c r="AT161" s="5">
        <f t="shared" si="8"/>
        <v>1.5547780000000001E-2</v>
      </c>
      <c r="AU161" s="5">
        <f t="shared" si="9"/>
        <v>1.1838000000000001E-2</v>
      </c>
      <c r="AV161" s="5">
        <f t="shared" si="10"/>
        <v>2.1302000000000001E-2</v>
      </c>
      <c r="AW161" s="6">
        <f t="shared" si="11"/>
        <v>13282.618927232666</v>
      </c>
      <c r="AX161" s="6">
        <f t="shared" si="12"/>
        <v>15418.243994629243</v>
      </c>
    </row>
    <row r="162" spans="39:50" x14ac:dyDescent="0.25">
      <c r="AM162" s="6">
        <f t="shared" si="13"/>
        <v>13282.618927232666</v>
      </c>
      <c r="AN162" s="151">
        <v>35</v>
      </c>
      <c r="AO162" s="5">
        <f>$AN162*VLOOKUP('Arrangement B'!$B$32,Data!$A$5:$AQ$12,40,FALSE)/1000</f>
        <v>2.3450000000000003E-3</v>
      </c>
      <c r="AP162" s="5">
        <f>$AN162*VLOOKUP('Arrangement B'!$B$32,Data!$A$5:$AQ$12,41,FALSE)/1000</f>
        <v>3.0799999999999998E-3</v>
      </c>
      <c r="AQ162" s="5">
        <f>$AN162*VLOOKUP('Arrangement B'!$B$32,Data!$A$5:$AQ$12,42,FALSE)/1000</f>
        <v>9.3800000000000012E-3</v>
      </c>
      <c r="AR162" s="5">
        <f>$AN162*VLOOKUP('Arrangement B'!$B$32,Data!$A$5:$AQ$12,43,FALSE)/1000</f>
        <v>1.2319999999999999E-2</v>
      </c>
      <c r="AS162" s="5">
        <f t="shared" si="7"/>
        <v>4.5350000000000008E-3</v>
      </c>
      <c r="AT162" s="5">
        <f t="shared" si="8"/>
        <v>1.5459779999999999E-2</v>
      </c>
      <c r="AU162" s="5">
        <f t="shared" si="9"/>
        <v>1.157E-2</v>
      </c>
      <c r="AV162" s="5">
        <f t="shared" si="10"/>
        <v>2.095E-2</v>
      </c>
      <c r="AW162" s="6">
        <f t="shared" si="11"/>
        <v>13434.775862076258</v>
      </c>
      <c r="AX162" s="6">
        <f t="shared" si="12"/>
        <v>15517.148079455461</v>
      </c>
    </row>
    <row r="163" spans="39:50" x14ac:dyDescent="0.25">
      <c r="AM163" s="6">
        <f t="shared" si="13"/>
        <v>13434.775862076258</v>
      </c>
      <c r="AN163" s="6">
        <v>34</v>
      </c>
      <c r="AO163" s="5">
        <f>$AN163*VLOOKUP('Arrangement B'!$B$32,Data!$A$5:$AQ$12,40,FALSE)/1000</f>
        <v>2.2780000000000001E-3</v>
      </c>
      <c r="AP163" s="5">
        <f>$AN163*VLOOKUP('Arrangement B'!$B$32,Data!$A$5:$AQ$12,41,FALSE)/1000</f>
        <v>2.9919999999999999E-3</v>
      </c>
      <c r="AQ163" s="5">
        <f>$AN163*VLOOKUP('Arrangement B'!$B$32,Data!$A$5:$AQ$12,42,FALSE)/1000</f>
        <v>9.1120000000000003E-3</v>
      </c>
      <c r="AR163" s="5">
        <f>$AN163*VLOOKUP('Arrangement B'!$B$32,Data!$A$5:$AQ$12,43,FALSE)/1000</f>
        <v>1.1967999999999999E-2</v>
      </c>
      <c r="AS163" s="5">
        <f t="shared" si="7"/>
        <v>4.4679999999999997E-3</v>
      </c>
      <c r="AT163" s="5">
        <f t="shared" si="8"/>
        <v>1.537178E-2</v>
      </c>
      <c r="AU163" s="5">
        <f t="shared" si="9"/>
        <v>1.1302E-2</v>
      </c>
      <c r="AV163" s="5">
        <f t="shared" si="10"/>
        <v>2.0597999999999998E-2</v>
      </c>
      <c r="AW163" s="6">
        <f t="shared" si="11"/>
        <v>13590.318953740416</v>
      </c>
      <c r="AX163" s="6">
        <f t="shared" si="12"/>
        <v>15617.234663275203</v>
      </c>
    </row>
    <row r="164" spans="39:50" x14ac:dyDescent="0.25">
      <c r="AM164" s="6">
        <f t="shared" si="13"/>
        <v>13590.318953740416</v>
      </c>
      <c r="AN164" s="151">
        <v>33</v>
      </c>
      <c r="AO164" s="5">
        <f>$AN164*VLOOKUP('Arrangement B'!$B$32,Data!$A$5:$AQ$12,40,FALSE)/1000</f>
        <v>2.2110000000000003E-3</v>
      </c>
      <c r="AP164" s="5">
        <f>$AN164*VLOOKUP('Arrangement B'!$B$32,Data!$A$5:$AQ$12,41,FALSE)/1000</f>
        <v>2.9039999999999999E-3</v>
      </c>
      <c r="AQ164" s="5">
        <f>$AN164*VLOOKUP('Arrangement B'!$B$32,Data!$A$5:$AQ$12,42,FALSE)/1000</f>
        <v>8.8440000000000012E-3</v>
      </c>
      <c r="AR164" s="5">
        <f>$AN164*VLOOKUP('Arrangement B'!$B$32,Data!$A$5:$AQ$12,43,FALSE)/1000</f>
        <v>1.1616E-2</v>
      </c>
      <c r="AS164" s="5">
        <f t="shared" si="7"/>
        <v>4.4010000000000004E-3</v>
      </c>
      <c r="AT164" s="5">
        <f t="shared" si="8"/>
        <v>1.528378E-2</v>
      </c>
      <c r="AU164" s="5">
        <f t="shared" si="9"/>
        <v>1.1034000000000002E-2</v>
      </c>
      <c r="AV164" s="5">
        <f t="shared" si="10"/>
        <v>2.0246E-2</v>
      </c>
      <c r="AW164" s="6">
        <f t="shared" si="11"/>
        <v>13749.357273040676</v>
      </c>
      <c r="AX164" s="6">
        <f t="shared" si="12"/>
        <v>15718.52307983436</v>
      </c>
    </row>
    <row r="165" spans="39:50" x14ac:dyDescent="0.25">
      <c r="AM165" s="6">
        <f t="shared" si="13"/>
        <v>13749.357273040676</v>
      </c>
      <c r="AN165" s="6">
        <v>32</v>
      </c>
      <c r="AO165" s="5">
        <f>$AN165*VLOOKUP('Arrangement B'!$B$32,Data!$A$5:$AQ$12,40,FALSE)/1000</f>
        <v>2.1440000000000001E-3</v>
      </c>
      <c r="AP165" s="5">
        <f>$AN165*VLOOKUP('Arrangement B'!$B$32,Data!$A$5:$AQ$12,41,FALSE)/1000</f>
        <v>2.8159999999999999E-3</v>
      </c>
      <c r="AQ165" s="5">
        <f>$AN165*VLOOKUP('Arrangement B'!$B$32,Data!$A$5:$AQ$12,42,FALSE)/1000</f>
        <v>8.5760000000000003E-3</v>
      </c>
      <c r="AR165" s="5">
        <f>$AN165*VLOOKUP('Arrangement B'!$B$32,Data!$A$5:$AQ$12,43,FALSE)/1000</f>
        <v>1.1264E-2</v>
      </c>
      <c r="AS165" s="5">
        <f t="shared" si="7"/>
        <v>4.3340000000000002E-3</v>
      </c>
      <c r="AT165" s="5">
        <f t="shared" si="8"/>
        <v>1.5195779999999999E-2</v>
      </c>
      <c r="AU165" s="5">
        <f t="shared" si="9"/>
        <v>1.0766000000000001E-2</v>
      </c>
      <c r="AV165" s="5">
        <f t="shared" si="10"/>
        <v>1.9894000000000002E-2</v>
      </c>
      <c r="AW165" s="6">
        <f t="shared" si="11"/>
        <v>13912.00435637949</v>
      </c>
      <c r="AX165" s="6">
        <f t="shared" si="12"/>
        <v>15821.033027201282</v>
      </c>
    </row>
    <row r="166" spans="39:50" x14ac:dyDescent="0.25">
      <c r="AM166" s="6">
        <f t="shared" si="13"/>
        <v>13912.00435637949</v>
      </c>
      <c r="AN166" s="151">
        <v>31</v>
      </c>
      <c r="AO166" s="5">
        <f>$AN166*VLOOKUP('Arrangement B'!$B$32,Data!$A$5:$AQ$12,40,FALSE)/1000</f>
        <v>2.0769999999999999E-3</v>
      </c>
      <c r="AP166" s="5">
        <f>$AN166*VLOOKUP('Arrangement B'!$B$32,Data!$A$5:$AQ$12,41,FALSE)/1000</f>
        <v>2.728E-3</v>
      </c>
      <c r="AQ166" s="5">
        <f>$AN166*VLOOKUP('Arrangement B'!$B$32,Data!$A$5:$AQ$12,42,FALSE)/1000</f>
        <v>8.3079999999999994E-3</v>
      </c>
      <c r="AR166" s="5">
        <f>$AN166*VLOOKUP('Arrangement B'!$B$32,Data!$A$5:$AQ$12,43,FALSE)/1000</f>
        <v>1.0912E-2</v>
      </c>
      <c r="AS166" s="5">
        <f t="shared" si="7"/>
        <v>4.267E-3</v>
      </c>
      <c r="AT166" s="5">
        <f t="shared" si="8"/>
        <v>1.5107779999999999E-2</v>
      </c>
      <c r="AU166" s="5">
        <f t="shared" si="9"/>
        <v>1.0498E-2</v>
      </c>
      <c r="AV166" s="5">
        <f t="shared" si="10"/>
        <v>1.9542E-2</v>
      </c>
      <c r="AW166" s="6">
        <f t="shared" si="11"/>
        <v>14078.378418566399</v>
      </c>
      <c r="AX166" s="6">
        <f t="shared" si="12"/>
        <v>15924.78457400082</v>
      </c>
    </row>
    <row r="167" spans="39:50" x14ac:dyDescent="0.25">
      <c r="AM167" s="6">
        <f t="shared" si="13"/>
        <v>14078.378418566399</v>
      </c>
      <c r="AN167" s="6">
        <v>30</v>
      </c>
      <c r="AO167" s="5">
        <f>$AN167*VLOOKUP('Arrangement B'!$B$32,Data!$A$5:$AQ$12,40,FALSE)/1000</f>
        <v>2.0100000000000001E-3</v>
      </c>
      <c r="AP167" s="5">
        <f>$AN167*VLOOKUP('Arrangement B'!$B$32,Data!$A$5:$AQ$12,41,FALSE)/1000</f>
        <v>2.6399999999999996E-3</v>
      </c>
      <c r="AQ167" s="5">
        <f>$AN167*VLOOKUP('Arrangement B'!$B$32,Data!$A$5:$AQ$12,42,FALSE)/1000</f>
        <v>8.0400000000000003E-3</v>
      </c>
      <c r="AR167" s="5">
        <f>$AN167*VLOOKUP('Arrangement B'!$B$32,Data!$A$5:$AQ$12,43,FALSE)/1000</f>
        <v>1.0559999999999998E-2</v>
      </c>
      <c r="AS167" s="5">
        <f t="shared" si="7"/>
        <v>4.2000000000000006E-3</v>
      </c>
      <c r="AT167" s="5">
        <f t="shared" si="8"/>
        <v>1.501978E-2</v>
      </c>
      <c r="AU167" s="5">
        <f t="shared" si="9"/>
        <v>1.023E-2</v>
      </c>
      <c r="AV167" s="5">
        <f t="shared" si="10"/>
        <v>1.9189999999999999E-2</v>
      </c>
      <c r="AW167" s="6">
        <f t="shared" si="11"/>
        <v>14248.602576389148</v>
      </c>
      <c r="AX167" s="6">
        <f t="shared" si="12"/>
        <v>16029.79816564479</v>
      </c>
    </row>
    <row r="168" spans="39:50" x14ac:dyDescent="0.25">
      <c r="AM168" s="6">
        <f t="shared" si="13"/>
        <v>14248.602576389148</v>
      </c>
      <c r="AN168" s="151">
        <v>29</v>
      </c>
      <c r="AO168" s="5">
        <f>$AN168*VLOOKUP('Arrangement B'!$B$32,Data!$A$5:$AQ$12,40,FALSE)/1000</f>
        <v>1.9430000000000001E-3</v>
      </c>
      <c r="AP168" s="5">
        <f>$AN168*VLOOKUP('Arrangement B'!$B$32,Data!$A$5:$AQ$12,41,FALSE)/1000</f>
        <v>2.552E-3</v>
      </c>
      <c r="AQ168" s="5">
        <f>$AN168*VLOOKUP('Arrangement B'!$B$32,Data!$A$5:$AQ$12,42,FALSE)/1000</f>
        <v>7.7720000000000003E-3</v>
      </c>
      <c r="AR168" s="5">
        <f>$AN168*VLOOKUP('Arrangement B'!$B$32,Data!$A$5:$AQ$12,43,FALSE)/1000</f>
        <v>1.0208E-2</v>
      </c>
      <c r="AS168" s="5">
        <f t="shared" si="7"/>
        <v>4.1330000000000004E-3</v>
      </c>
      <c r="AT168" s="5">
        <f t="shared" si="8"/>
        <v>1.493178E-2</v>
      </c>
      <c r="AU168" s="5">
        <f t="shared" si="9"/>
        <v>9.9620000000000004E-3</v>
      </c>
      <c r="AV168" s="5">
        <f t="shared" si="10"/>
        <v>1.8838000000000001E-2</v>
      </c>
      <c r="AW168" s="6">
        <f t="shared" si="11"/>
        <v>14422.805083409457</v>
      </c>
      <c r="AX168" s="6">
        <f t="shared" si="12"/>
        <v>16136.094630547108</v>
      </c>
    </row>
    <row r="169" spans="39:50" x14ac:dyDescent="0.25">
      <c r="AM169" s="6">
        <f t="shared" si="13"/>
        <v>14422.805083409457</v>
      </c>
      <c r="AN169" s="6">
        <v>28</v>
      </c>
      <c r="AO169" s="5">
        <f>$AN169*VLOOKUP('Arrangement B'!$B$32,Data!$A$5:$AQ$12,40,FALSE)/1000</f>
        <v>1.8760000000000001E-3</v>
      </c>
      <c r="AP169" s="5">
        <f>$AN169*VLOOKUP('Arrangement B'!$B$32,Data!$A$5:$AQ$12,41,FALSE)/1000</f>
        <v>2.464E-3</v>
      </c>
      <c r="AQ169" s="5">
        <f>$AN169*VLOOKUP('Arrangement B'!$B$32,Data!$A$5:$AQ$12,42,FALSE)/1000</f>
        <v>7.5040000000000003E-3</v>
      </c>
      <c r="AR169" s="5">
        <f>$AN169*VLOOKUP('Arrangement B'!$B$32,Data!$A$5:$AQ$12,43,FALSE)/1000</f>
        <v>9.8560000000000002E-3</v>
      </c>
      <c r="AS169" s="5">
        <f t="shared" si="7"/>
        <v>4.0660000000000002E-3</v>
      </c>
      <c r="AT169" s="5">
        <f t="shared" si="8"/>
        <v>1.4843780000000001E-2</v>
      </c>
      <c r="AU169" s="5">
        <f t="shared" si="9"/>
        <v>9.6940000000000012E-3</v>
      </c>
      <c r="AV169" s="5">
        <f t="shared" si="10"/>
        <v>1.8486000000000002E-2</v>
      </c>
      <c r="AW169" s="6">
        <f t="shared" si="11"/>
        <v>14601.119576457933</v>
      </c>
      <c r="AX169" s="6">
        <f t="shared" si="12"/>
        <v>16243.695186310768</v>
      </c>
    </row>
    <row r="170" spans="39:50" x14ac:dyDescent="0.25">
      <c r="AM170" s="6">
        <f t="shared" si="13"/>
        <v>14601.119576457933</v>
      </c>
      <c r="AN170" s="151">
        <v>27</v>
      </c>
      <c r="AO170" s="5">
        <f>$AN170*VLOOKUP('Arrangement B'!$B$32,Data!$A$5:$AQ$12,40,FALSE)/1000</f>
        <v>1.8090000000000001E-3</v>
      </c>
      <c r="AP170" s="5">
        <f>$AN170*VLOOKUP('Arrangement B'!$B$32,Data!$A$5:$AQ$12,41,FALSE)/1000</f>
        <v>2.3760000000000001E-3</v>
      </c>
      <c r="AQ170" s="5">
        <f>$AN170*VLOOKUP('Arrangement B'!$B$32,Data!$A$5:$AQ$12,42,FALSE)/1000</f>
        <v>7.2360000000000002E-3</v>
      </c>
      <c r="AR170" s="5">
        <f>$AN170*VLOOKUP('Arrangement B'!$B$32,Data!$A$5:$AQ$12,43,FALSE)/1000</f>
        <v>9.5040000000000003E-3</v>
      </c>
      <c r="AS170" s="5">
        <f t="shared" si="7"/>
        <v>3.999E-3</v>
      </c>
      <c r="AT170" s="5">
        <f t="shared" si="8"/>
        <v>1.475578E-2</v>
      </c>
      <c r="AU170" s="5">
        <f t="shared" si="9"/>
        <v>9.4260000000000004E-3</v>
      </c>
      <c r="AV170" s="5">
        <f t="shared" si="10"/>
        <v>1.8134000000000001E-2</v>
      </c>
      <c r="AW170" s="6">
        <f t="shared" si="11"/>
        <v>14783.685334298292</v>
      </c>
      <c r="AX170" s="6">
        <f t="shared" si="12"/>
        <v>16352.621445872512</v>
      </c>
    </row>
    <row r="171" spans="39:50" x14ac:dyDescent="0.25">
      <c r="AM171" s="6">
        <f t="shared" si="13"/>
        <v>14783.685334298292</v>
      </c>
      <c r="AN171" s="6">
        <v>26</v>
      </c>
      <c r="AO171" s="5">
        <f>$AN171*VLOOKUP('Arrangement B'!$B$32,Data!$A$5:$AQ$12,40,FALSE)/1000</f>
        <v>1.7420000000000001E-3</v>
      </c>
      <c r="AP171" s="5">
        <f>$AN171*VLOOKUP('Arrangement B'!$B$32,Data!$A$5:$AQ$12,41,FALSE)/1000</f>
        <v>2.2879999999999997E-3</v>
      </c>
      <c r="AQ171" s="5">
        <f>$AN171*VLOOKUP('Arrangement B'!$B$32,Data!$A$5:$AQ$12,42,FALSE)/1000</f>
        <v>6.9680000000000002E-3</v>
      </c>
      <c r="AR171" s="5">
        <f>$AN171*VLOOKUP('Arrangement B'!$B$32,Data!$A$5:$AQ$12,43,FALSE)/1000</f>
        <v>9.1519999999999987E-3</v>
      </c>
      <c r="AS171" s="5">
        <f t="shared" si="7"/>
        <v>3.9319999999999997E-3</v>
      </c>
      <c r="AT171" s="5">
        <f t="shared" si="8"/>
        <v>1.466778E-2</v>
      </c>
      <c r="AU171" s="5">
        <f t="shared" si="9"/>
        <v>9.1579999999999995E-3</v>
      </c>
      <c r="AV171" s="5">
        <f t="shared" si="10"/>
        <v>1.7781999999999999E-2</v>
      </c>
      <c r="AW171" s="6">
        <f t="shared" si="11"/>
        <v>14970.647548920648</v>
      </c>
      <c r="AX171" s="6">
        <f t="shared" si="12"/>
        <v>16462.8954235897</v>
      </c>
    </row>
    <row r="172" spans="39:50" x14ac:dyDescent="0.25">
      <c r="AM172" s="6">
        <f t="shared" si="13"/>
        <v>14970.647548920648</v>
      </c>
      <c r="AN172" s="151">
        <v>25</v>
      </c>
      <c r="AO172" s="5">
        <f>$AN172*VLOOKUP('Arrangement B'!$B$32,Data!$A$5:$AQ$12,40,FALSE)/1000</f>
        <v>1.6750000000000001E-3</v>
      </c>
      <c r="AP172" s="5">
        <f>$AN172*VLOOKUP('Arrangement B'!$B$32,Data!$A$5:$AQ$12,41,FALSE)/1000</f>
        <v>2.1999999999999997E-3</v>
      </c>
      <c r="AQ172" s="5">
        <f>$AN172*VLOOKUP('Arrangement B'!$B$32,Data!$A$5:$AQ$12,42,FALSE)/1000</f>
        <v>6.7000000000000002E-3</v>
      </c>
      <c r="AR172" s="5">
        <f>$AN172*VLOOKUP('Arrangement B'!$B$32,Data!$A$5:$AQ$12,43,FALSE)/1000</f>
        <v>8.7999999999999988E-3</v>
      </c>
      <c r="AS172" s="5">
        <f t="shared" si="7"/>
        <v>3.8650000000000004E-3</v>
      </c>
      <c r="AT172" s="5">
        <f t="shared" si="8"/>
        <v>1.4579780000000001E-2</v>
      </c>
      <c r="AU172" s="5">
        <f t="shared" si="9"/>
        <v>8.8900000000000003E-3</v>
      </c>
      <c r="AV172" s="5">
        <f t="shared" si="10"/>
        <v>1.7430000000000001E-2</v>
      </c>
      <c r="AW172" s="6">
        <f t="shared" si="11"/>
        <v>15162.157609905424</v>
      </c>
      <c r="AX172" s="6">
        <f t="shared" si="12"/>
        <v>16574.539541252438</v>
      </c>
    </row>
    <row r="173" spans="39:50" x14ac:dyDescent="0.25">
      <c r="AM173" s="6">
        <f t="shared" si="13"/>
        <v>15162.157609905424</v>
      </c>
      <c r="AN173" s="6">
        <v>24</v>
      </c>
      <c r="AO173" s="5">
        <f>$AN173*VLOOKUP('Arrangement B'!$B$32,Data!$A$5:$AQ$12,40,FALSE)/1000</f>
        <v>1.6080000000000001E-3</v>
      </c>
      <c r="AP173" s="5">
        <f>$AN173*VLOOKUP('Arrangement B'!$B$32,Data!$A$5:$AQ$12,41,FALSE)/1000</f>
        <v>2.1120000000000002E-3</v>
      </c>
      <c r="AQ173" s="5">
        <f>$AN173*VLOOKUP('Arrangement B'!$B$32,Data!$A$5:$AQ$12,42,FALSE)/1000</f>
        <v>6.4320000000000002E-3</v>
      </c>
      <c r="AR173" s="5">
        <f>$AN173*VLOOKUP('Arrangement B'!$B$32,Data!$A$5:$AQ$12,43,FALSE)/1000</f>
        <v>8.4480000000000006E-3</v>
      </c>
      <c r="AS173" s="5">
        <f t="shared" si="7"/>
        <v>3.7980000000000002E-3</v>
      </c>
      <c r="AT173" s="5">
        <f t="shared" si="8"/>
        <v>1.4491779999999999E-2</v>
      </c>
      <c r="AU173" s="5">
        <f t="shared" si="9"/>
        <v>8.6220000000000012E-3</v>
      </c>
      <c r="AV173" s="5">
        <f t="shared" si="10"/>
        <v>1.7078000000000003E-2</v>
      </c>
      <c r="AW173" s="6">
        <f t="shared" si="11"/>
        <v>15358.373402271895</v>
      </c>
      <c r="AX173" s="6">
        <f t="shared" si="12"/>
        <v>16687.576634002398</v>
      </c>
    </row>
    <row r="174" spans="39:50" x14ac:dyDescent="0.25">
      <c r="AM174" s="6">
        <f t="shared" si="13"/>
        <v>15358.373402271895</v>
      </c>
      <c r="AN174" s="151">
        <v>23</v>
      </c>
      <c r="AO174" s="5">
        <f>$AN174*VLOOKUP('Arrangement B'!$B$32,Data!$A$5:$AQ$12,40,FALSE)/1000</f>
        <v>1.5410000000000001E-3</v>
      </c>
      <c r="AP174" s="5">
        <f>$AN174*VLOOKUP('Arrangement B'!$B$32,Data!$A$5:$AQ$12,41,FALSE)/1000</f>
        <v>2.0240000000000002E-3</v>
      </c>
      <c r="AQ174" s="5">
        <f>$AN174*VLOOKUP('Arrangement B'!$B$32,Data!$A$5:$AQ$12,42,FALSE)/1000</f>
        <v>6.1640000000000002E-3</v>
      </c>
      <c r="AR174" s="5">
        <f>$AN174*VLOOKUP('Arrangement B'!$B$32,Data!$A$5:$AQ$12,43,FALSE)/1000</f>
        <v>8.0960000000000008E-3</v>
      </c>
      <c r="AS174" s="5">
        <f t="shared" si="7"/>
        <v>3.7309999999999999E-3</v>
      </c>
      <c r="AT174" s="5">
        <f t="shared" si="8"/>
        <v>1.440378E-2</v>
      </c>
      <c r="AU174" s="5">
        <f t="shared" si="9"/>
        <v>8.3540000000000003E-3</v>
      </c>
      <c r="AV174" s="5">
        <f t="shared" si="10"/>
        <v>1.6726000000000001E-2</v>
      </c>
      <c r="AW174" s="6">
        <f t="shared" si="11"/>
        <v>15559.459618186398</v>
      </c>
      <c r="AX174" s="6">
        <f t="shared" si="12"/>
        <v>16802.029956138056</v>
      </c>
    </row>
    <row r="175" spans="39:50" x14ac:dyDescent="0.25">
      <c r="AM175" s="6">
        <f t="shared" si="13"/>
        <v>15559.459618186398</v>
      </c>
      <c r="AN175" s="6">
        <v>22</v>
      </c>
      <c r="AO175" s="5">
        <f>$AN175*VLOOKUP('Arrangement B'!$B$32,Data!$A$5:$AQ$12,40,FALSE)/1000</f>
        <v>1.4740000000000003E-3</v>
      </c>
      <c r="AP175" s="5">
        <f>$AN175*VLOOKUP('Arrangement B'!$B$32,Data!$A$5:$AQ$12,41,FALSE)/1000</f>
        <v>1.936E-3</v>
      </c>
      <c r="AQ175" s="5">
        <f>$AN175*VLOOKUP('Arrangement B'!$B$32,Data!$A$5:$AQ$12,42,FALSE)/1000</f>
        <v>5.8960000000000011E-3</v>
      </c>
      <c r="AR175" s="5">
        <f>$AN175*VLOOKUP('Arrangement B'!$B$32,Data!$A$5:$AQ$12,43,FALSE)/1000</f>
        <v>7.744E-3</v>
      </c>
      <c r="AS175" s="5">
        <f t="shared" ref="AS175:AS197" si="14">$AD$20+$AA$14+AO175</f>
        <v>3.6640000000000006E-3</v>
      </c>
      <c r="AT175" s="5">
        <f t="shared" ref="AT175:AT197" si="15">$AD$21+$AA$15+AP175</f>
        <v>1.431578E-2</v>
      </c>
      <c r="AU175" s="5">
        <f t="shared" ref="AU175:AU197" si="16">AQ175+$AA$14</f>
        <v>8.0860000000000012E-3</v>
      </c>
      <c r="AV175" s="5">
        <f t="shared" ref="AV175:AV197" si="17">AR175+$AA$15</f>
        <v>1.6374E-2</v>
      </c>
      <c r="AW175" s="6">
        <f t="shared" ref="AW175:AW197" si="18">3*250/((2*$AS175+$AU175)^2+(2*$AT175+$AV175)^2)^0.5</f>
        <v>15765.588082852146</v>
      </c>
      <c r="AX175" s="6">
        <f t="shared" ref="AX175:AX197" si="19">250/(AS175^2+AT175^2)^0.5</f>
        <v>16917.923186784363</v>
      </c>
    </row>
    <row r="176" spans="39:50" x14ac:dyDescent="0.25">
      <c r="AM176" s="6">
        <f t="shared" ref="AM176:AM197" si="20">AW175</f>
        <v>15765.588082852146</v>
      </c>
      <c r="AN176" s="151">
        <v>21</v>
      </c>
      <c r="AO176" s="5">
        <f>$AN176*VLOOKUP('Arrangement B'!$B$32,Data!$A$5:$AQ$12,40,FALSE)/1000</f>
        <v>1.407E-3</v>
      </c>
      <c r="AP176" s="5">
        <f>$AN176*VLOOKUP('Arrangement B'!$B$32,Data!$A$5:$AQ$12,41,FALSE)/1000</f>
        <v>1.8479999999999998E-3</v>
      </c>
      <c r="AQ176" s="5">
        <f>$AN176*VLOOKUP('Arrangement B'!$B$32,Data!$A$5:$AQ$12,42,FALSE)/1000</f>
        <v>5.6280000000000002E-3</v>
      </c>
      <c r="AR176" s="5">
        <f>$AN176*VLOOKUP('Arrangement B'!$B$32,Data!$A$5:$AQ$12,43,FALSE)/1000</f>
        <v>7.3919999999999993E-3</v>
      </c>
      <c r="AS176" s="5">
        <f t="shared" si="14"/>
        <v>3.5970000000000004E-3</v>
      </c>
      <c r="AT176" s="5">
        <f t="shared" si="15"/>
        <v>1.4227779999999999E-2</v>
      </c>
      <c r="AU176" s="5">
        <f t="shared" si="16"/>
        <v>7.8180000000000003E-3</v>
      </c>
      <c r="AV176" s="5">
        <f t="shared" si="17"/>
        <v>1.6022000000000002E-2</v>
      </c>
      <c r="AW176" s="6">
        <f t="shared" si="18"/>
        <v>15976.938094832942</v>
      </c>
      <c r="AX176" s="6">
        <f t="shared" si="19"/>
        <v>17035.280435402583</v>
      </c>
    </row>
    <row r="177" spans="39:50" x14ac:dyDescent="0.25">
      <c r="AM177" s="6">
        <f t="shared" si="20"/>
        <v>15976.938094832942</v>
      </c>
      <c r="AN177" s="6">
        <v>20</v>
      </c>
      <c r="AO177" s="5">
        <f>$AN177*VLOOKUP('Arrangement B'!$B$32,Data!$A$5:$AQ$12,40,FALSE)/1000</f>
        <v>1.34E-3</v>
      </c>
      <c r="AP177" s="5">
        <f>$AN177*VLOOKUP('Arrangement B'!$B$32,Data!$A$5:$AQ$12,41,FALSE)/1000</f>
        <v>1.7599999999999998E-3</v>
      </c>
      <c r="AQ177" s="5">
        <f>$AN177*VLOOKUP('Arrangement B'!$B$32,Data!$A$5:$AQ$12,42,FALSE)/1000</f>
        <v>5.3600000000000002E-3</v>
      </c>
      <c r="AR177" s="5">
        <f>$AN177*VLOOKUP('Arrangement B'!$B$32,Data!$A$5:$AQ$12,43,FALSE)/1000</f>
        <v>7.0399999999999994E-3</v>
      </c>
      <c r="AS177" s="5">
        <f t="shared" si="14"/>
        <v>3.5300000000000002E-3</v>
      </c>
      <c r="AT177" s="5">
        <f t="shared" si="15"/>
        <v>1.4139779999999999E-2</v>
      </c>
      <c r="AU177" s="5">
        <f t="shared" si="16"/>
        <v>7.5500000000000003E-3</v>
      </c>
      <c r="AV177" s="5">
        <f t="shared" si="17"/>
        <v>1.567E-2</v>
      </c>
      <c r="AW177" s="6">
        <f t="shared" si="18"/>
        <v>16193.696780972596</v>
      </c>
      <c r="AX177" s="6">
        <f t="shared" si="19"/>
        <v>17154.126247114233</v>
      </c>
    </row>
    <row r="178" spans="39:50" x14ac:dyDescent="0.25">
      <c r="AM178" s="6">
        <f t="shared" si="20"/>
        <v>16193.696780972596</v>
      </c>
      <c r="AN178" s="151">
        <v>19</v>
      </c>
      <c r="AO178" s="5">
        <f>$AN178*VLOOKUP('Arrangement B'!$B$32,Data!$A$5:$AQ$12,40,FALSE)/1000</f>
        <v>1.273E-3</v>
      </c>
      <c r="AP178" s="5">
        <f>$AN178*VLOOKUP('Arrangement B'!$B$32,Data!$A$5:$AQ$12,41,FALSE)/1000</f>
        <v>1.6719999999999999E-3</v>
      </c>
      <c r="AQ178" s="5">
        <f>$AN178*VLOOKUP('Arrangement B'!$B$32,Data!$A$5:$AQ$12,42,FALSE)/1000</f>
        <v>5.0920000000000002E-3</v>
      </c>
      <c r="AR178" s="5">
        <f>$AN178*VLOOKUP('Arrangement B'!$B$32,Data!$A$5:$AQ$12,43,FALSE)/1000</f>
        <v>6.6879999999999995E-3</v>
      </c>
      <c r="AS178" s="5">
        <f t="shared" si="14"/>
        <v>3.4629999999999999E-3</v>
      </c>
      <c r="AT178" s="5">
        <f t="shared" si="15"/>
        <v>1.405178E-2</v>
      </c>
      <c r="AU178" s="5">
        <f t="shared" si="16"/>
        <v>7.2820000000000003E-3</v>
      </c>
      <c r="AV178" s="5">
        <f t="shared" si="17"/>
        <v>1.5318E-2</v>
      </c>
      <c r="AW178" s="6">
        <f t="shared" si="18"/>
        <v>16416.059465957369</v>
      </c>
      <c r="AX178" s="6">
        <f t="shared" si="19"/>
        <v>17274.485607810504</v>
      </c>
    </row>
    <row r="179" spans="39:50" x14ac:dyDescent="0.25">
      <c r="AM179" s="6">
        <f t="shared" si="20"/>
        <v>16416.059465957369</v>
      </c>
      <c r="AN179" s="6">
        <v>18</v>
      </c>
      <c r="AO179" s="5">
        <f>$AN179*VLOOKUP('Arrangement B'!$B$32,Data!$A$5:$AQ$12,40,FALSE)/1000</f>
        <v>1.206E-3</v>
      </c>
      <c r="AP179" s="5">
        <f>$AN179*VLOOKUP('Arrangement B'!$B$32,Data!$A$5:$AQ$12,41,FALSE)/1000</f>
        <v>1.5839999999999999E-3</v>
      </c>
      <c r="AQ179" s="5">
        <f>$AN179*VLOOKUP('Arrangement B'!$B$32,Data!$A$5:$AQ$12,42,FALSE)/1000</f>
        <v>4.8240000000000002E-3</v>
      </c>
      <c r="AR179" s="5">
        <f>$AN179*VLOOKUP('Arrangement B'!$B$32,Data!$A$5:$AQ$12,43,FALSE)/1000</f>
        <v>6.3359999999999996E-3</v>
      </c>
      <c r="AS179" s="5">
        <f t="shared" si="14"/>
        <v>3.3960000000000001E-3</v>
      </c>
      <c r="AT179" s="5">
        <f t="shared" si="15"/>
        <v>1.396378E-2</v>
      </c>
      <c r="AU179" s="5">
        <f t="shared" si="16"/>
        <v>7.0140000000000003E-3</v>
      </c>
      <c r="AV179" s="5">
        <f t="shared" si="17"/>
        <v>1.4966E-2</v>
      </c>
      <c r="AW179" s="6">
        <f t="shared" si="18"/>
        <v>16644.230056424396</v>
      </c>
      <c r="AX179" s="6">
        <f t="shared" si="19"/>
        <v>17396.38394901613</v>
      </c>
    </row>
    <row r="180" spans="39:50" x14ac:dyDescent="0.25">
      <c r="AM180" s="6">
        <f t="shared" si="20"/>
        <v>16644.230056424396</v>
      </c>
      <c r="AN180" s="151">
        <v>17</v>
      </c>
      <c r="AO180" s="5">
        <f>$AN180*VLOOKUP('Arrangement B'!$B$32,Data!$A$5:$AQ$12,40,FALSE)/1000</f>
        <v>1.139E-3</v>
      </c>
      <c r="AP180" s="5">
        <f>$AN180*VLOOKUP('Arrangement B'!$B$32,Data!$A$5:$AQ$12,41,FALSE)/1000</f>
        <v>1.4959999999999999E-3</v>
      </c>
      <c r="AQ180" s="5">
        <f>$AN180*VLOOKUP('Arrangement B'!$B$32,Data!$A$5:$AQ$12,42,FALSE)/1000</f>
        <v>4.5560000000000002E-3</v>
      </c>
      <c r="AR180" s="5">
        <f>$AN180*VLOOKUP('Arrangement B'!$B$32,Data!$A$5:$AQ$12,43,FALSE)/1000</f>
        <v>5.9839999999999997E-3</v>
      </c>
      <c r="AS180" s="5">
        <f t="shared" si="14"/>
        <v>3.3290000000000004E-3</v>
      </c>
      <c r="AT180" s="5">
        <f t="shared" si="15"/>
        <v>1.3875780000000001E-2</v>
      </c>
      <c r="AU180" s="5">
        <f t="shared" si="16"/>
        <v>6.7460000000000003E-3</v>
      </c>
      <c r="AV180" s="5">
        <f t="shared" si="17"/>
        <v>1.4614E-2</v>
      </c>
      <c r="AW180" s="6">
        <f t="shared" si="18"/>
        <v>16878.421439339614</v>
      </c>
      <c r="AX180" s="6">
        <f t="shared" si="19"/>
        <v>17519.847152474042</v>
      </c>
    </row>
    <row r="181" spans="39:50" x14ac:dyDescent="0.25">
      <c r="AM181" s="6">
        <f t="shared" si="20"/>
        <v>16878.421439339614</v>
      </c>
      <c r="AN181" s="6">
        <v>16</v>
      </c>
      <c r="AO181" s="5">
        <f>$AN181*VLOOKUP('Arrangement B'!$B$32,Data!$A$5:$AQ$12,40,FALSE)/1000</f>
        <v>1.072E-3</v>
      </c>
      <c r="AP181" s="5">
        <f>$AN181*VLOOKUP('Arrangement B'!$B$32,Data!$A$5:$AQ$12,41,FALSE)/1000</f>
        <v>1.408E-3</v>
      </c>
      <c r="AQ181" s="5">
        <f>$AN181*VLOOKUP('Arrangement B'!$B$32,Data!$A$5:$AQ$12,42,FALSE)/1000</f>
        <v>4.2880000000000001E-3</v>
      </c>
      <c r="AR181" s="5">
        <f>$AN181*VLOOKUP('Arrangement B'!$B$32,Data!$A$5:$AQ$12,43,FALSE)/1000</f>
        <v>5.6319999999999999E-3</v>
      </c>
      <c r="AS181" s="5">
        <f t="shared" si="14"/>
        <v>3.2620000000000001E-3</v>
      </c>
      <c r="AT181" s="5">
        <f t="shared" si="15"/>
        <v>1.3787779999999999E-2</v>
      </c>
      <c r="AU181" s="5">
        <f t="shared" si="16"/>
        <v>6.4780000000000003E-3</v>
      </c>
      <c r="AV181" s="5">
        <f t="shared" si="17"/>
        <v>1.4262E-2</v>
      </c>
      <c r="AW181" s="6">
        <f t="shared" si="18"/>
        <v>17118.855894147127</v>
      </c>
      <c r="AX181" s="6">
        <f t="shared" si="19"/>
        <v>17644.901554414158</v>
      </c>
    </row>
    <row r="182" spans="39:50" x14ac:dyDescent="0.25">
      <c r="AM182" s="6">
        <f t="shared" si="20"/>
        <v>17118.855894147127</v>
      </c>
      <c r="AN182" s="151">
        <v>15</v>
      </c>
      <c r="AO182" s="5">
        <f>$AN182*VLOOKUP('Arrangement B'!$B$32,Data!$A$5:$AQ$12,40,FALSE)/1000</f>
        <v>1.005E-3</v>
      </c>
      <c r="AP182" s="5">
        <f>$AN182*VLOOKUP('Arrangement B'!$B$32,Data!$A$5:$AQ$12,41,FALSE)/1000</f>
        <v>1.3199999999999998E-3</v>
      </c>
      <c r="AQ182" s="5">
        <f>$AN182*VLOOKUP('Arrangement B'!$B$32,Data!$A$5:$AQ$12,42,FALSE)/1000</f>
        <v>4.0200000000000001E-3</v>
      </c>
      <c r="AR182" s="5">
        <f>$AN182*VLOOKUP('Arrangement B'!$B$32,Data!$A$5:$AQ$12,43,FALSE)/1000</f>
        <v>5.2799999999999991E-3</v>
      </c>
      <c r="AS182" s="5">
        <f t="shared" si="14"/>
        <v>3.1949999999999999E-3</v>
      </c>
      <c r="AT182" s="5">
        <f t="shared" si="15"/>
        <v>1.369978E-2</v>
      </c>
      <c r="AU182" s="5">
        <f t="shared" si="16"/>
        <v>6.2100000000000002E-3</v>
      </c>
      <c r="AV182" s="5">
        <f t="shared" si="17"/>
        <v>1.3909999999999999E-2</v>
      </c>
      <c r="AW182" s="6">
        <f t="shared" si="18"/>
        <v>17365.765517919641</v>
      </c>
      <c r="AX182" s="6">
        <f t="shared" si="19"/>
        <v>17771.57394946666</v>
      </c>
    </row>
    <row r="183" spans="39:50" x14ac:dyDescent="0.25">
      <c r="AM183" s="6">
        <f t="shared" si="20"/>
        <v>17365.765517919641</v>
      </c>
      <c r="AN183" s="6">
        <v>14</v>
      </c>
      <c r="AO183" s="5">
        <f>$AN183*VLOOKUP('Arrangement B'!$B$32,Data!$A$5:$AQ$12,40,FALSE)/1000</f>
        <v>9.3800000000000003E-4</v>
      </c>
      <c r="AP183" s="5">
        <f>$AN183*VLOOKUP('Arrangement B'!$B$32,Data!$A$5:$AQ$12,41,FALSE)/1000</f>
        <v>1.232E-3</v>
      </c>
      <c r="AQ183" s="5">
        <f>$AN183*VLOOKUP('Arrangement B'!$B$32,Data!$A$5:$AQ$12,42,FALSE)/1000</f>
        <v>3.7520000000000001E-3</v>
      </c>
      <c r="AR183" s="5">
        <f>$AN183*VLOOKUP('Arrangement B'!$B$32,Data!$A$5:$AQ$12,43,FALSE)/1000</f>
        <v>4.9280000000000001E-3</v>
      </c>
      <c r="AS183" s="5">
        <f t="shared" si="14"/>
        <v>3.1280000000000001E-3</v>
      </c>
      <c r="AT183" s="5">
        <f t="shared" si="15"/>
        <v>1.361178E-2</v>
      </c>
      <c r="AU183" s="5">
        <f t="shared" si="16"/>
        <v>5.9420000000000002E-3</v>
      </c>
      <c r="AV183" s="5">
        <f t="shared" si="17"/>
        <v>1.3558000000000001E-2</v>
      </c>
      <c r="AW183" s="6">
        <f t="shared" si="18"/>
        <v>17619.392662407558</v>
      </c>
      <c r="AX183" s="6">
        <f t="shared" si="19"/>
        <v>17899.891594176665</v>
      </c>
    </row>
    <row r="184" spans="39:50" x14ac:dyDescent="0.25">
      <c r="AM184" s="6">
        <f t="shared" si="20"/>
        <v>17619.392662407558</v>
      </c>
      <c r="AN184" s="151">
        <v>13</v>
      </c>
      <c r="AO184" s="5">
        <f>$AN184*VLOOKUP('Arrangement B'!$B$32,Data!$A$5:$AQ$12,40,FALSE)/1000</f>
        <v>8.7100000000000003E-4</v>
      </c>
      <c r="AP184" s="5">
        <f>$AN184*VLOOKUP('Arrangement B'!$B$32,Data!$A$5:$AQ$12,41,FALSE)/1000</f>
        <v>1.1439999999999998E-3</v>
      </c>
      <c r="AQ184" s="5">
        <f>$AN184*VLOOKUP('Arrangement B'!$B$32,Data!$A$5:$AQ$12,42,FALSE)/1000</f>
        <v>3.4840000000000001E-3</v>
      </c>
      <c r="AR184" s="5">
        <f>$AN184*VLOOKUP('Arrangement B'!$B$32,Data!$A$5:$AQ$12,43,FALSE)/1000</f>
        <v>4.5759999999999993E-3</v>
      </c>
      <c r="AS184" s="5">
        <f t="shared" si="14"/>
        <v>3.0610000000000004E-3</v>
      </c>
      <c r="AT184" s="5">
        <f t="shared" si="15"/>
        <v>1.3523779999999999E-2</v>
      </c>
      <c r="AU184" s="5">
        <f t="shared" si="16"/>
        <v>5.6740000000000002E-3</v>
      </c>
      <c r="AV184" s="5">
        <f t="shared" si="17"/>
        <v>1.3205999999999999E-2</v>
      </c>
      <c r="AW184" s="6">
        <f t="shared" si="18"/>
        <v>17879.990381480337</v>
      </c>
      <c r="AX184" s="6">
        <f t="shared" si="19"/>
        <v>18029.882210073709</v>
      </c>
    </row>
    <row r="185" spans="39:50" x14ac:dyDescent="0.25">
      <c r="AM185" s="6">
        <f t="shared" si="20"/>
        <v>17879.990381480337</v>
      </c>
      <c r="AN185" s="6">
        <v>12</v>
      </c>
      <c r="AO185" s="5">
        <f>$AN185*VLOOKUP('Arrangement B'!$B$32,Data!$A$5:$AQ$12,40,FALSE)/1000</f>
        <v>8.0400000000000003E-4</v>
      </c>
      <c r="AP185" s="5">
        <f>$AN185*VLOOKUP('Arrangement B'!$B$32,Data!$A$5:$AQ$12,41,FALSE)/1000</f>
        <v>1.0560000000000001E-3</v>
      </c>
      <c r="AQ185" s="5">
        <f>$AN185*VLOOKUP('Arrangement B'!$B$32,Data!$A$5:$AQ$12,42,FALSE)/1000</f>
        <v>3.2160000000000001E-3</v>
      </c>
      <c r="AR185" s="5">
        <f>$AN185*VLOOKUP('Arrangement B'!$B$32,Data!$A$5:$AQ$12,43,FALSE)/1000</f>
        <v>4.2240000000000003E-3</v>
      </c>
      <c r="AS185" s="5">
        <f t="shared" si="14"/>
        <v>2.9940000000000001E-3</v>
      </c>
      <c r="AT185" s="5">
        <f t="shared" si="15"/>
        <v>1.343578E-2</v>
      </c>
      <c r="AU185" s="5">
        <f t="shared" si="16"/>
        <v>5.4060000000000002E-3</v>
      </c>
      <c r="AV185" s="5">
        <f t="shared" si="17"/>
        <v>1.2854000000000001E-2</v>
      </c>
      <c r="AW185" s="6">
        <f t="shared" si="18"/>
        <v>18147.822886964634</v>
      </c>
      <c r="AX185" s="6">
        <f t="shared" si="19"/>
        <v>18161.573986245461</v>
      </c>
    </row>
    <row r="186" spans="39:50" x14ac:dyDescent="0.25">
      <c r="AM186" s="6">
        <f t="shared" si="20"/>
        <v>18147.822886964634</v>
      </c>
      <c r="AN186" s="151">
        <v>11</v>
      </c>
      <c r="AO186" s="5">
        <f>$AN186*VLOOKUP('Arrangement B'!$B$32,Data!$A$5:$AQ$12,40,FALSE)/1000</f>
        <v>7.3700000000000013E-4</v>
      </c>
      <c r="AP186" s="5">
        <f>$AN186*VLOOKUP('Arrangement B'!$B$32,Data!$A$5:$AQ$12,41,FALSE)/1000</f>
        <v>9.68E-4</v>
      </c>
      <c r="AQ186" s="5">
        <f>$AN186*VLOOKUP('Arrangement B'!$B$32,Data!$A$5:$AQ$12,42,FALSE)/1000</f>
        <v>2.9480000000000005E-3</v>
      </c>
      <c r="AR186" s="5">
        <f>$AN186*VLOOKUP('Arrangement B'!$B$32,Data!$A$5:$AQ$12,43,FALSE)/1000</f>
        <v>3.872E-3</v>
      </c>
      <c r="AS186" s="5">
        <f t="shared" si="14"/>
        <v>2.9270000000000003E-3</v>
      </c>
      <c r="AT186" s="5">
        <f t="shared" si="15"/>
        <v>1.334778E-2</v>
      </c>
      <c r="AU186" s="5">
        <f t="shared" si="16"/>
        <v>5.1380000000000002E-3</v>
      </c>
      <c r="AV186" s="5">
        <f t="shared" si="17"/>
        <v>1.2502000000000001E-2</v>
      </c>
      <c r="AW186" s="6">
        <f t="shared" si="18"/>
        <v>18423.166010293608</v>
      </c>
      <c r="AX186" s="6">
        <f t="shared" si="19"/>
        <v>18294.995581361152</v>
      </c>
    </row>
    <row r="187" spans="39:50" x14ac:dyDescent="0.25">
      <c r="AM187" s="6">
        <f t="shared" si="20"/>
        <v>18423.166010293608</v>
      </c>
      <c r="AN187" s="6">
        <v>10</v>
      </c>
      <c r="AO187" s="5">
        <f>$AN187*VLOOKUP('Arrangement B'!$B$32,Data!$A$5:$AQ$12,40,FALSE)/1000</f>
        <v>6.7000000000000002E-4</v>
      </c>
      <c r="AP187" s="5">
        <f>$AN187*VLOOKUP('Arrangement B'!$B$32,Data!$A$5:$AQ$12,41,FALSE)/1000</f>
        <v>8.7999999999999992E-4</v>
      </c>
      <c r="AQ187" s="5">
        <f>$AN187*VLOOKUP('Arrangement B'!$B$32,Data!$A$5:$AQ$12,42,FALSE)/1000</f>
        <v>2.6800000000000001E-3</v>
      </c>
      <c r="AR187" s="5">
        <f>$AN187*VLOOKUP('Arrangement B'!$B$32,Data!$A$5:$AQ$12,43,FALSE)/1000</f>
        <v>3.5199999999999997E-3</v>
      </c>
      <c r="AS187" s="5">
        <f t="shared" si="14"/>
        <v>2.8600000000000001E-3</v>
      </c>
      <c r="AT187" s="5">
        <f t="shared" si="15"/>
        <v>1.3259780000000001E-2</v>
      </c>
      <c r="AU187" s="5">
        <f t="shared" si="16"/>
        <v>4.8700000000000002E-3</v>
      </c>
      <c r="AV187" s="5">
        <f t="shared" si="17"/>
        <v>1.2150000000000001E-2</v>
      </c>
      <c r="AW187" s="6">
        <f t="shared" si="18"/>
        <v>18706.307666671084</v>
      </c>
      <c r="AX187" s="6">
        <f t="shared" si="19"/>
        <v>18430.176125085414</v>
      </c>
    </row>
    <row r="188" spans="39:50" x14ac:dyDescent="0.25">
      <c r="AM188" s="6">
        <f t="shared" si="20"/>
        <v>18706.307666671084</v>
      </c>
      <c r="AN188" s="151">
        <v>9</v>
      </c>
      <c r="AO188" s="5">
        <f>$AN188*VLOOKUP('Arrangement B'!$B$32,Data!$A$5:$AQ$12,40,FALSE)/1000</f>
        <v>6.0300000000000002E-4</v>
      </c>
      <c r="AP188" s="5">
        <f>$AN188*VLOOKUP('Arrangement B'!$B$32,Data!$A$5:$AQ$12,41,FALSE)/1000</f>
        <v>7.9199999999999995E-4</v>
      </c>
      <c r="AQ188" s="5">
        <f>$AN188*VLOOKUP('Arrangement B'!$B$32,Data!$A$5:$AQ$12,42,FALSE)/1000</f>
        <v>2.4120000000000001E-3</v>
      </c>
      <c r="AR188" s="5">
        <f>$AN188*VLOOKUP('Arrangement B'!$B$32,Data!$A$5:$AQ$12,43,FALSE)/1000</f>
        <v>3.1679999999999998E-3</v>
      </c>
      <c r="AS188" s="5">
        <f t="shared" si="14"/>
        <v>2.7930000000000003E-3</v>
      </c>
      <c r="AT188" s="5">
        <f t="shared" si="15"/>
        <v>1.3171779999999999E-2</v>
      </c>
      <c r="AU188" s="5">
        <f t="shared" si="16"/>
        <v>4.6020000000000002E-3</v>
      </c>
      <c r="AV188" s="5">
        <f t="shared" si="17"/>
        <v>1.1797999999999999E-2</v>
      </c>
      <c r="AW188" s="6">
        <f t="shared" si="18"/>
        <v>18997.548317601602</v>
      </c>
      <c r="AX188" s="6">
        <f t="shared" si="19"/>
        <v>18567.145218818827</v>
      </c>
    </row>
    <row r="189" spans="39:50" x14ac:dyDescent="0.25">
      <c r="AM189" s="6">
        <f t="shared" si="20"/>
        <v>18997.548317601602</v>
      </c>
      <c r="AN189" s="6">
        <v>8</v>
      </c>
      <c r="AO189" s="5">
        <f>$AN189*VLOOKUP('Arrangement B'!$B$32,Data!$A$5:$AQ$12,40,FALSE)/1000</f>
        <v>5.3600000000000002E-4</v>
      </c>
      <c r="AP189" s="5">
        <f>$AN189*VLOOKUP('Arrangement B'!$B$32,Data!$A$5:$AQ$12,41,FALSE)/1000</f>
        <v>7.0399999999999998E-4</v>
      </c>
      <c r="AQ189" s="5">
        <f>$AN189*VLOOKUP('Arrangement B'!$B$32,Data!$A$5:$AQ$12,42,FALSE)/1000</f>
        <v>2.1440000000000001E-3</v>
      </c>
      <c r="AR189" s="5">
        <f>$AN189*VLOOKUP('Arrangement B'!$B$32,Data!$A$5:$AQ$12,43,FALSE)/1000</f>
        <v>2.8159999999999999E-3</v>
      </c>
      <c r="AS189" s="5">
        <f t="shared" si="14"/>
        <v>2.7260000000000001E-3</v>
      </c>
      <c r="AT189" s="5">
        <f t="shared" si="15"/>
        <v>1.308378E-2</v>
      </c>
      <c r="AU189" s="5">
        <f t="shared" si="16"/>
        <v>4.3340000000000002E-3</v>
      </c>
      <c r="AV189" s="5">
        <f t="shared" si="17"/>
        <v>1.1446000000000001E-2</v>
      </c>
      <c r="AW189" s="6">
        <f t="shared" si="18"/>
        <v>19297.201426615604</v>
      </c>
      <c r="AX189" s="6">
        <f t="shared" si="19"/>
        <v>18705.932935695964</v>
      </c>
    </row>
    <row r="190" spans="39:50" x14ac:dyDescent="0.25">
      <c r="AM190" s="6">
        <f t="shared" si="20"/>
        <v>19297.201426615604</v>
      </c>
      <c r="AN190" s="151">
        <v>7</v>
      </c>
      <c r="AO190" s="5">
        <f>$AN190*VLOOKUP('Arrangement B'!$B$32,Data!$A$5:$AQ$12,40,FALSE)/1000</f>
        <v>4.6900000000000002E-4</v>
      </c>
      <c r="AP190" s="5">
        <f>$AN190*VLOOKUP('Arrangement B'!$B$32,Data!$A$5:$AQ$12,41,FALSE)/1000</f>
        <v>6.1600000000000001E-4</v>
      </c>
      <c r="AQ190" s="5">
        <f>$AN190*VLOOKUP('Arrangement B'!$B$32,Data!$A$5:$AQ$12,42,FALSE)/1000</f>
        <v>1.8760000000000001E-3</v>
      </c>
      <c r="AR190" s="5">
        <f>$AN190*VLOOKUP('Arrangement B'!$B$32,Data!$A$5:$AQ$12,43,FALSE)/1000</f>
        <v>2.464E-3</v>
      </c>
      <c r="AS190" s="5">
        <f t="shared" si="14"/>
        <v>2.6589999999999999E-3</v>
      </c>
      <c r="AT190" s="5">
        <f t="shared" si="15"/>
        <v>1.299578E-2</v>
      </c>
      <c r="AU190" s="5">
        <f t="shared" si="16"/>
        <v>4.0660000000000002E-3</v>
      </c>
      <c r="AV190" s="5">
        <f t="shared" si="17"/>
        <v>1.1094E-2</v>
      </c>
      <c r="AW190" s="6">
        <f t="shared" si="18"/>
        <v>19605.59390179822</v>
      </c>
      <c r="AX190" s="6">
        <f t="shared" si="19"/>
        <v>18846.569819766482</v>
      </c>
    </row>
    <row r="191" spans="39:50" x14ac:dyDescent="0.25">
      <c r="AM191" s="6">
        <f t="shared" si="20"/>
        <v>19605.59390179822</v>
      </c>
      <c r="AN191" s="6">
        <v>6</v>
      </c>
      <c r="AO191" s="5">
        <f>$AN191*VLOOKUP('Arrangement B'!$B$32,Data!$A$5:$AQ$12,40,FALSE)/1000</f>
        <v>4.0200000000000001E-4</v>
      </c>
      <c r="AP191" s="5">
        <f>$AN191*VLOOKUP('Arrangement B'!$B$32,Data!$A$5:$AQ$12,41,FALSE)/1000</f>
        <v>5.2800000000000004E-4</v>
      </c>
      <c r="AQ191" s="5">
        <f>$AN191*VLOOKUP('Arrangement B'!$B$32,Data!$A$5:$AQ$12,42,FALSE)/1000</f>
        <v>1.6080000000000001E-3</v>
      </c>
      <c r="AR191" s="5">
        <f>$AN191*VLOOKUP('Arrangement B'!$B$32,Data!$A$5:$AQ$12,43,FALSE)/1000</f>
        <v>2.1120000000000002E-3</v>
      </c>
      <c r="AS191" s="5">
        <f t="shared" si="14"/>
        <v>2.5920000000000001E-3</v>
      </c>
      <c r="AT191" s="5">
        <f t="shared" si="15"/>
        <v>1.2907780000000001E-2</v>
      </c>
      <c r="AU191" s="5">
        <f t="shared" si="16"/>
        <v>3.7980000000000002E-3</v>
      </c>
      <c r="AV191" s="5">
        <f t="shared" si="17"/>
        <v>1.0742000000000002E-2</v>
      </c>
      <c r="AW191" s="6">
        <f t="shared" si="18"/>
        <v>19923.066517273193</v>
      </c>
      <c r="AX191" s="6">
        <f t="shared" si="19"/>
        <v>18989.086884278684</v>
      </c>
    </row>
    <row r="192" spans="39:50" x14ac:dyDescent="0.25">
      <c r="AM192" s="6">
        <f t="shared" si="20"/>
        <v>19923.066517273193</v>
      </c>
      <c r="AN192" s="151">
        <v>5</v>
      </c>
      <c r="AO192" s="5">
        <f>$AN192*VLOOKUP('Arrangement B'!$B$32,Data!$A$5:$AQ$12,40,FALSE)/1000</f>
        <v>3.3500000000000001E-4</v>
      </c>
      <c r="AP192" s="5">
        <f>$AN192*VLOOKUP('Arrangement B'!$B$32,Data!$A$5:$AQ$12,41,FALSE)/1000</f>
        <v>4.3999999999999996E-4</v>
      </c>
      <c r="AQ192" s="5">
        <f>$AN192*VLOOKUP('Arrangement B'!$B$32,Data!$A$5:$AQ$12,42,FALSE)/1000</f>
        <v>1.34E-3</v>
      </c>
      <c r="AR192" s="5">
        <f>$AN192*VLOOKUP('Arrangement B'!$B$32,Data!$A$5:$AQ$12,43,FALSE)/1000</f>
        <v>1.7599999999999998E-3</v>
      </c>
      <c r="AS192" s="5">
        <f t="shared" si="14"/>
        <v>2.5250000000000003E-3</v>
      </c>
      <c r="AT192" s="5">
        <f t="shared" si="15"/>
        <v>1.2819779999999999E-2</v>
      </c>
      <c r="AU192" s="5">
        <f t="shared" si="16"/>
        <v>3.5300000000000002E-3</v>
      </c>
      <c r="AV192" s="5">
        <f t="shared" si="17"/>
        <v>1.039E-2</v>
      </c>
      <c r="AW192" s="6">
        <f t="shared" si="18"/>
        <v>20249.974304059124</v>
      </c>
      <c r="AX192" s="6">
        <f t="shared" si="19"/>
        <v>19133.515608978822</v>
      </c>
    </row>
    <row r="193" spans="39:52" x14ac:dyDescent="0.25">
      <c r="AM193" s="6">
        <f t="shared" si="20"/>
        <v>20249.974304059124</v>
      </c>
      <c r="AN193" s="6">
        <v>4</v>
      </c>
      <c r="AO193" s="5">
        <f>$AN193*VLOOKUP('Arrangement B'!$B$32,Data!$A$5:$AQ$12,40,FALSE)/1000</f>
        <v>2.6800000000000001E-4</v>
      </c>
      <c r="AP193" s="5">
        <f>$AN193*VLOOKUP('Arrangement B'!$B$32,Data!$A$5:$AQ$12,41,FALSE)/1000</f>
        <v>3.5199999999999999E-4</v>
      </c>
      <c r="AQ193" s="5">
        <f>$AN193*VLOOKUP('Arrangement B'!$B$32,Data!$A$5:$AQ$12,42,FALSE)/1000</f>
        <v>1.072E-3</v>
      </c>
      <c r="AR193" s="5">
        <f>$AN193*VLOOKUP('Arrangement B'!$B$32,Data!$A$5:$AQ$12,43,FALSE)/1000</f>
        <v>1.408E-3</v>
      </c>
      <c r="AS193" s="5">
        <f t="shared" si="14"/>
        <v>2.4580000000000001E-3</v>
      </c>
      <c r="AT193" s="5">
        <f t="shared" si="15"/>
        <v>1.273178E-2</v>
      </c>
      <c r="AU193" s="5">
        <f t="shared" si="16"/>
        <v>3.2620000000000001E-3</v>
      </c>
      <c r="AV193" s="5">
        <f t="shared" si="17"/>
        <v>1.0038E-2</v>
      </c>
      <c r="AW193" s="6">
        <f t="shared" si="18"/>
        <v>20586.686898653144</v>
      </c>
      <c r="AX193" s="6">
        <f t="shared" si="19"/>
        <v>19279.887936332405</v>
      </c>
    </row>
    <row r="194" spans="39:52" x14ac:dyDescent="0.25">
      <c r="AM194" s="6">
        <f t="shared" si="20"/>
        <v>20586.686898653144</v>
      </c>
      <c r="AN194" s="151">
        <v>3</v>
      </c>
      <c r="AO194" s="5">
        <f>$AN194*VLOOKUP('Arrangement B'!$B$32,Data!$A$5:$AQ$12,40,FALSE)/1000</f>
        <v>2.0100000000000001E-4</v>
      </c>
      <c r="AP194" s="5">
        <f>$AN194*VLOOKUP('Arrangement B'!$B$32,Data!$A$5:$AQ$12,41,FALSE)/1000</f>
        <v>2.6400000000000002E-4</v>
      </c>
      <c r="AQ194" s="5">
        <f>$AN194*VLOOKUP('Arrangement B'!$B$32,Data!$A$5:$AQ$12,42,FALSE)/1000</f>
        <v>8.0400000000000003E-4</v>
      </c>
      <c r="AR194" s="5">
        <f>$AN194*VLOOKUP('Arrangement B'!$B$32,Data!$A$5:$AQ$12,43,FALSE)/1000</f>
        <v>1.0560000000000001E-3</v>
      </c>
      <c r="AS194" s="5">
        <f t="shared" si="14"/>
        <v>2.3909999999999999E-3</v>
      </c>
      <c r="AT194" s="5">
        <f t="shared" si="15"/>
        <v>1.264378E-2</v>
      </c>
      <c r="AU194" s="5">
        <f t="shared" si="16"/>
        <v>2.9940000000000001E-3</v>
      </c>
      <c r="AV194" s="5">
        <f t="shared" si="17"/>
        <v>9.6860000000000002E-3</v>
      </c>
      <c r="AW194" s="6">
        <f t="shared" si="18"/>
        <v>20933.588835250652</v>
      </c>
      <c r="AX194" s="6">
        <f t="shared" si="19"/>
        <v>19428.236266566702</v>
      </c>
    </row>
    <row r="195" spans="39:52" x14ac:dyDescent="0.25">
      <c r="AM195" s="6">
        <f t="shared" si="20"/>
        <v>20933.588835250652</v>
      </c>
      <c r="AN195" s="6">
        <v>2</v>
      </c>
      <c r="AO195" s="5">
        <f>$AN195*VLOOKUP('Arrangement B'!$B$32,Data!$A$5:$AQ$12,40,FALSE)/1000</f>
        <v>1.34E-4</v>
      </c>
      <c r="AP195" s="5">
        <f>$AN195*VLOOKUP('Arrangement B'!$B$32,Data!$A$5:$AQ$12,41,FALSE)/1000</f>
        <v>1.76E-4</v>
      </c>
      <c r="AQ195" s="5">
        <f>$AN195*VLOOKUP('Arrangement B'!$B$32,Data!$A$5:$AQ$12,42,FALSE)/1000</f>
        <v>5.3600000000000002E-4</v>
      </c>
      <c r="AR195" s="5">
        <f>$AN195*VLOOKUP('Arrangement B'!$B$32,Data!$A$5:$AQ$12,43,FALSE)/1000</f>
        <v>7.0399999999999998E-4</v>
      </c>
      <c r="AS195" s="5">
        <f t="shared" si="14"/>
        <v>2.3240000000000001E-3</v>
      </c>
      <c r="AT195" s="5">
        <f t="shared" si="15"/>
        <v>1.2555780000000001E-2</v>
      </c>
      <c r="AU195" s="5">
        <f t="shared" si="16"/>
        <v>2.7260000000000001E-3</v>
      </c>
      <c r="AV195" s="5">
        <f t="shared" si="17"/>
        <v>9.3340000000000003E-3</v>
      </c>
      <c r="AW195" s="6">
        <f t="shared" si="18"/>
        <v>21291.079764611353</v>
      </c>
      <c r="AX195" s="6">
        <f t="shared" si="19"/>
        <v>19578.593451425695</v>
      </c>
    </row>
    <row r="196" spans="39:52" x14ac:dyDescent="0.25">
      <c r="AM196" s="6">
        <f t="shared" si="20"/>
        <v>21291.079764611353</v>
      </c>
      <c r="AN196" s="151">
        <v>1</v>
      </c>
      <c r="AO196" s="5">
        <f>$AN196*VLOOKUP('Arrangement B'!$B$32,Data!$A$5:$AQ$12,40,FALSE)/1000</f>
        <v>6.7000000000000002E-5</v>
      </c>
      <c r="AP196" s="5">
        <f>$AN196*VLOOKUP('Arrangement B'!$B$32,Data!$A$5:$AQ$12,41,FALSE)/1000</f>
        <v>8.7999999999999998E-5</v>
      </c>
      <c r="AQ196" s="5">
        <f>$AN196*VLOOKUP('Arrangement B'!$B$32,Data!$A$5:$AQ$12,42,FALSE)/1000</f>
        <v>2.6800000000000001E-4</v>
      </c>
      <c r="AR196" s="5">
        <f>$AN196*VLOOKUP('Arrangement B'!$B$32,Data!$A$5:$AQ$12,43,FALSE)/1000</f>
        <v>3.5199999999999999E-4</v>
      </c>
      <c r="AS196" s="5">
        <f t="shared" si="14"/>
        <v>2.2570000000000003E-3</v>
      </c>
      <c r="AT196" s="5">
        <f t="shared" si="15"/>
        <v>1.2467779999999999E-2</v>
      </c>
      <c r="AU196" s="5">
        <f t="shared" si="16"/>
        <v>2.4580000000000001E-3</v>
      </c>
      <c r="AV196" s="5">
        <f t="shared" si="17"/>
        <v>8.9820000000000004E-3</v>
      </c>
      <c r="AW196" s="6">
        <f t="shared" si="18"/>
        <v>21659.57457915536</v>
      </c>
      <c r="AX196" s="6">
        <f t="shared" si="19"/>
        <v>19730.992786520423</v>
      </c>
    </row>
    <row r="197" spans="39:52" x14ac:dyDescent="0.25">
      <c r="AM197" s="6">
        <f t="shared" si="20"/>
        <v>21659.57457915536</v>
      </c>
      <c r="AN197" s="6">
        <v>0</v>
      </c>
      <c r="AO197" s="5">
        <f>$AN197*VLOOKUP('Arrangement B'!$B$32,Data!$A$5:$AQ$12,40,FALSE)/1000</f>
        <v>0</v>
      </c>
      <c r="AP197" s="5">
        <f>$AN197*VLOOKUP('Arrangement B'!$B$32,Data!$A$5:$AQ$12,41,FALSE)/1000</f>
        <v>0</v>
      </c>
      <c r="AQ197" s="5">
        <f>$AN197*VLOOKUP('Arrangement B'!$B$32,Data!$A$5:$AQ$12,42,FALSE)/1000</f>
        <v>0</v>
      </c>
      <c r="AR197" s="5">
        <f>$AN197*VLOOKUP('Arrangement B'!$B$32,Data!$A$5:$AQ$12,43,FALSE)/1000</f>
        <v>0</v>
      </c>
      <c r="AS197" s="5">
        <f t="shared" si="14"/>
        <v>2.1900000000000001E-3</v>
      </c>
      <c r="AT197" s="5">
        <f t="shared" si="15"/>
        <v>1.237978E-2</v>
      </c>
      <c r="AU197" s="5">
        <f t="shared" si="16"/>
        <v>2.1900000000000001E-3</v>
      </c>
      <c r="AV197" s="5">
        <f t="shared" si="17"/>
        <v>8.6300000000000005E-3</v>
      </c>
      <c r="AW197" s="6">
        <f t="shared" si="18"/>
        <v>22039.503419829329</v>
      </c>
      <c r="AX197" s="6">
        <f t="shared" si="19"/>
        <v>19885.468002148813</v>
      </c>
    </row>
    <row r="198" spans="39:52" x14ac:dyDescent="0.25">
      <c r="AM198" s="6"/>
      <c r="AN198" s="151"/>
      <c r="AO198" s="5"/>
      <c r="AP198" s="5"/>
      <c r="AQ198" s="5"/>
      <c r="AR198" s="5"/>
      <c r="AS198" s="5"/>
      <c r="AT198" s="5"/>
      <c r="AU198" s="5"/>
      <c r="AV198" s="5"/>
      <c r="AW198" s="6"/>
    </row>
    <row r="199" spans="39:52" x14ac:dyDescent="0.25">
      <c r="AM199" s="6"/>
      <c r="AN199" s="6"/>
      <c r="AO199" s="5"/>
      <c r="AP199" s="5"/>
      <c r="AQ199" s="5"/>
      <c r="AR199" s="5"/>
      <c r="AS199" s="5"/>
      <c r="AT199" s="5"/>
      <c r="AU199" s="5"/>
      <c r="AV199" s="5"/>
      <c r="AW199" s="6"/>
    </row>
    <row r="200" spans="39:52" x14ac:dyDescent="0.25">
      <c r="AM200" s="6"/>
      <c r="AW200" s="56"/>
    </row>
    <row r="201" spans="39:52" x14ac:dyDescent="0.25">
      <c r="AM201" s="2" t="s">
        <v>307</v>
      </c>
    </row>
    <row r="202" spans="39:52" x14ac:dyDescent="0.25">
      <c r="AN202" s="66"/>
    </row>
    <row r="203" spans="39:52" x14ac:dyDescent="0.25">
      <c r="AO203" s="221" t="s">
        <v>304</v>
      </c>
      <c r="AP203" s="221"/>
      <c r="AQ203" s="221"/>
      <c r="AR203" s="221"/>
      <c r="AS203" s="221" t="s">
        <v>305</v>
      </c>
      <c r="AT203" s="221"/>
      <c r="AU203" s="221"/>
      <c r="AV203" s="221"/>
      <c r="AW203" s="61"/>
      <c r="AY203" t="s">
        <v>166</v>
      </c>
      <c r="AZ203" s="61">
        <f>VLOOKUP(VLOOKUP('Arrangement B'!$B$3,Data!$AS$19:$AV$24,4,FALSE),$AM$205:$AW$356,2)</f>
        <v>151</v>
      </c>
    </row>
    <row r="204" spans="39:52" x14ac:dyDescent="0.25">
      <c r="AM204" s="61" t="s">
        <v>306</v>
      </c>
      <c r="AN204" s="61" t="s">
        <v>298</v>
      </c>
      <c r="AO204" s="168" t="s">
        <v>338</v>
      </c>
      <c r="AP204" s="168" t="s">
        <v>339</v>
      </c>
      <c r="AQ204" s="168" t="s">
        <v>340</v>
      </c>
      <c r="AR204" s="168" t="s">
        <v>341</v>
      </c>
      <c r="AS204" s="168" t="s">
        <v>299</v>
      </c>
      <c r="AT204" s="168" t="s">
        <v>300</v>
      </c>
      <c r="AU204" s="168" t="s">
        <v>301</v>
      </c>
      <c r="AV204" s="168" t="s">
        <v>302</v>
      </c>
      <c r="AW204" s="61" t="s">
        <v>330</v>
      </c>
      <c r="AX204" s="151" t="s">
        <v>333</v>
      </c>
    </row>
    <row r="205" spans="39:52" x14ac:dyDescent="0.25">
      <c r="AM205" s="61">
        <v>0</v>
      </c>
      <c r="AN205" s="6">
        <v>151</v>
      </c>
      <c r="AO205" s="5">
        <f>$AN205*VLOOKUP('Arrangement B'!$B$49,Data!$A$5:$AQ$12,40,FALSE)/1000</f>
        <v>1.0117000000000001E-2</v>
      </c>
      <c r="AP205" s="5">
        <f>$AN205*VLOOKUP('Arrangement B'!$B$49,Data!$A$5:$AQ$12,41,FALSE)/1000</f>
        <v>1.3287999999999998E-2</v>
      </c>
      <c r="AQ205" s="5">
        <f>$AN205*VLOOKUP('Arrangement B'!$B$49,Data!$A$5:$AQ$12,42,FALSE)/1000</f>
        <v>4.0468000000000004E-2</v>
      </c>
      <c r="AR205" s="5">
        <f>$AN205*VLOOKUP('Arrangement B'!$B$49,Data!$A$5:$AQ$12,43,FALSE)/1000</f>
        <v>5.3151999999999991E-2</v>
      </c>
      <c r="AS205" s="5">
        <f>$AD$20+$AA$14+AO205</f>
        <v>1.2307000000000002E-2</v>
      </c>
      <c r="AT205" s="5">
        <f>$AD$21+$AA$15+AP205</f>
        <v>2.5667779999999998E-2</v>
      </c>
      <c r="AU205" s="5">
        <f>AQ205+$AA$14</f>
        <v>4.2658000000000001E-2</v>
      </c>
      <c r="AV205" s="5">
        <f>AR205+$AA$15</f>
        <v>6.178199999999999E-2</v>
      </c>
      <c r="AW205" s="6">
        <f>3*250/((2*$AS205+$AU205)^2+(2*$AT205+$AV205)^2)^0.5</f>
        <v>5698.6695499176913</v>
      </c>
      <c r="AX205" s="6">
        <f>250/(AS205^2+AT205^2)^0.5</f>
        <v>8782.4936643786041</v>
      </c>
      <c r="AZ205" s="61"/>
    </row>
    <row r="206" spans="39:52" x14ac:dyDescent="0.25">
      <c r="AM206" s="6">
        <f>AW205</f>
        <v>5698.6695499176913</v>
      </c>
      <c r="AN206" s="6">
        <v>150</v>
      </c>
      <c r="AO206" s="5">
        <f>AN206*VLOOKUP('Arrangement B'!$B$49,Data!$A$5:$AQ$12,40,FALSE)/1000</f>
        <v>1.005E-2</v>
      </c>
      <c r="AP206" s="5">
        <f>$AN206*VLOOKUP('Arrangement B'!$B$49,Data!$A$5:$AQ$12,41,FALSE)/1000</f>
        <v>1.32E-2</v>
      </c>
      <c r="AQ206" s="5">
        <f>AN206*VLOOKUP('Arrangement B'!$B$49,Data!$A$5:$AQ$12,41,FALSE)/1000</f>
        <v>1.32E-2</v>
      </c>
      <c r="AR206" s="5">
        <f>$AN206*VLOOKUP('Arrangement B'!$B$49,Data!$A$5:$AQ$12,43,FALSE)/1000</f>
        <v>5.28E-2</v>
      </c>
      <c r="AS206" s="5">
        <f t="shared" ref="AS206:AS269" si="21">$AD$20+$AA$14+AO206</f>
        <v>1.2240000000000001E-2</v>
      </c>
      <c r="AT206" s="5">
        <f t="shared" ref="AT206:AT269" si="22">$AD$21+$AA$15+AP206</f>
        <v>2.557978E-2</v>
      </c>
      <c r="AU206" s="5">
        <f t="shared" ref="AU206:AU269" si="23">AQ206+$AA$14</f>
        <v>1.5390000000000001E-2</v>
      </c>
      <c r="AV206" s="5">
        <f t="shared" ref="AV206:AV269" si="24">AR206+$AA$15</f>
        <v>6.1429999999999998E-2</v>
      </c>
      <c r="AW206" s="6">
        <f t="shared" ref="AW206:AW269" si="25">3*250/((2*$AS206+$AU206)^2+(2*$AT206+$AV206)^2)^0.5</f>
        <v>6279.2786964084089</v>
      </c>
      <c r="AX206" s="6">
        <f t="shared" ref="AX206:AX269" si="26">250/(AS206^2+AT206^2)^0.5</f>
        <v>8816.0376185675395</v>
      </c>
      <c r="AZ206" s="61"/>
    </row>
    <row r="207" spans="39:52" x14ac:dyDescent="0.25">
      <c r="AM207" s="6">
        <f t="shared" ref="AM207:AM270" si="27">AW206</f>
        <v>6279.2786964084089</v>
      </c>
      <c r="AN207" s="6">
        <v>149</v>
      </c>
      <c r="AO207" s="5">
        <f>AN207*VLOOKUP('Arrangement B'!$B$49,Data!$A$5:$AQ$12,40,FALSE)/1000</f>
        <v>9.9830000000000006E-3</v>
      </c>
      <c r="AP207" s="5">
        <f>$AN207*VLOOKUP('Arrangement B'!$B$49,Data!$A$5:$AQ$12,41,FALSE)/1000</f>
        <v>1.3112E-2</v>
      </c>
      <c r="AQ207" s="5">
        <f>AN207*VLOOKUP('Arrangement B'!$B$49,Data!$A$5:$AQ$12,41,FALSE)/1000</f>
        <v>1.3112E-2</v>
      </c>
      <c r="AR207" s="5">
        <f>$AN207*VLOOKUP('Arrangement B'!$B$49,Data!$A$5:$AQ$12,43,FALSE)/1000</f>
        <v>5.2448000000000002E-2</v>
      </c>
      <c r="AS207" s="5">
        <f t="shared" si="21"/>
        <v>1.2173E-2</v>
      </c>
      <c r="AT207" s="5">
        <f t="shared" si="22"/>
        <v>2.5491779999999999E-2</v>
      </c>
      <c r="AU207" s="5">
        <f t="shared" si="23"/>
        <v>1.5302E-2</v>
      </c>
      <c r="AV207" s="5">
        <f t="shared" si="24"/>
        <v>6.1078E-2</v>
      </c>
      <c r="AW207" s="6">
        <f t="shared" si="25"/>
        <v>6309.4850379943446</v>
      </c>
      <c r="AX207" s="6">
        <f t="shared" si="26"/>
        <v>8849.8332216658091</v>
      </c>
    </row>
    <row r="208" spans="39:52" x14ac:dyDescent="0.25">
      <c r="AM208" s="6">
        <f t="shared" si="27"/>
        <v>6309.4850379943446</v>
      </c>
      <c r="AN208" s="6">
        <v>148</v>
      </c>
      <c r="AO208" s="5">
        <f>AN208*VLOOKUP('Arrangement B'!$B$49,Data!$A$5:$AQ$12,40,FALSE)/1000</f>
        <v>9.9160000000000012E-3</v>
      </c>
      <c r="AP208" s="5">
        <f>$AN208*VLOOKUP('Arrangement B'!$B$49,Data!$A$5:$AQ$12,41,FALSE)/1000</f>
        <v>1.3023999999999999E-2</v>
      </c>
      <c r="AQ208" s="5">
        <f>AN208*VLOOKUP('Arrangement B'!$B$49,Data!$A$5:$AQ$12,41,FALSE)/1000</f>
        <v>1.3023999999999999E-2</v>
      </c>
      <c r="AR208" s="5">
        <f>$AN208*VLOOKUP('Arrangement B'!$B$49,Data!$A$5:$AQ$12,43,FALSE)/1000</f>
        <v>5.2095999999999996E-2</v>
      </c>
      <c r="AS208" s="5">
        <f t="shared" si="21"/>
        <v>1.2106000000000002E-2</v>
      </c>
      <c r="AT208" s="5">
        <f t="shared" si="22"/>
        <v>2.5403780000000001E-2</v>
      </c>
      <c r="AU208" s="5">
        <f t="shared" si="23"/>
        <v>1.5213999999999998E-2</v>
      </c>
      <c r="AV208" s="5">
        <f t="shared" si="24"/>
        <v>6.0725999999999995E-2</v>
      </c>
      <c r="AW208" s="6">
        <f t="shared" si="25"/>
        <v>6339.982902065939</v>
      </c>
      <c r="AX208" s="6">
        <f t="shared" si="26"/>
        <v>8883.8832499867294</v>
      </c>
    </row>
    <row r="209" spans="39:50" x14ac:dyDescent="0.25">
      <c r="AM209" s="6">
        <f t="shared" si="27"/>
        <v>6339.982902065939</v>
      </c>
      <c r="AN209" s="6">
        <v>147</v>
      </c>
      <c r="AO209" s="5">
        <f>AN209*VLOOKUP('Arrangement B'!$B$49,Data!$A$5:$AQ$12,40,FALSE)/1000</f>
        <v>9.8490000000000001E-3</v>
      </c>
      <c r="AP209" s="5">
        <f>$AN209*VLOOKUP('Arrangement B'!$B$49,Data!$A$5:$AQ$12,41,FALSE)/1000</f>
        <v>1.2936E-2</v>
      </c>
      <c r="AQ209" s="5">
        <f>AN209*VLOOKUP('Arrangement B'!$B$49,Data!$A$5:$AQ$12,41,FALSE)/1000</f>
        <v>1.2936E-2</v>
      </c>
      <c r="AR209" s="5">
        <f>$AN209*VLOOKUP('Arrangement B'!$B$49,Data!$A$5:$AQ$12,43,FALSE)/1000</f>
        <v>5.1743999999999998E-2</v>
      </c>
      <c r="AS209" s="5">
        <f t="shared" si="21"/>
        <v>1.2039000000000001E-2</v>
      </c>
      <c r="AT209" s="5">
        <f t="shared" si="22"/>
        <v>2.531578E-2</v>
      </c>
      <c r="AU209" s="5">
        <f t="shared" si="23"/>
        <v>1.5126000000000001E-2</v>
      </c>
      <c r="AV209" s="5">
        <f t="shared" si="24"/>
        <v>6.0373999999999997E-2</v>
      </c>
      <c r="AW209" s="6">
        <f t="shared" si="25"/>
        <v>6370.776522014241</v>
      </c>
      <c r="AX209" s="6">
        <f t="shared" si="26"/>
        <v>8918.1905197692031</v>
      </c>
    </row>
    <row r="210" spans="39:50" x14ac:dyDescent="0.25">
      <c r="AM210" s="6">
        <f t="shared" si="27"/>
        <v>6370.776522014241</v>
      </c>
      <c r="AN210" s="6">
        <v>146</v>
      </c>
      <c r="AO210" s="5">
        <f>AN210*VLOOKUP('Arrangement B'!$B$49,Data!$A$5:$AQ$12,40,FALSE)/1000</f>
        <v>9.7820000000000008E-3</v>
      </c>
      <c r="AP210" s="5">
        <f>$AN210*VLOOKUP('Arrangement B'!$B$49,Data!$A$5:$AQ$12,41,FALSE)/1000</f>
        <v>1.2847999999999998E-2</v>
      </c>
      <c r="AQ210" s="5">
        <f>AN210*VLOOKUP('Arrangement B'!$B$49,Data!$A$5:$AQ$12,41,FALSE)/1000</f>
        <v>1.2847999999999998E-2</v>
      </c>
      <c r="AR210" s="5">
        <f>$AN210*VLOOKUP('Arrangement B'!$B$49,Data!$A$5:$AQ$12,43,FALSE)/1000</f>
        <v>5.1391999999999993E-2</v>
      </c>
      <c r="AS210" s="5">
        <f t="shared" si="21"/>
        <v>1.1972E-2</v>
      </c>
      <c r="AT210" s="5">
        <f t="shared" si="22"/>
        <v>2.5227779999999998E-2</v>
      </c>
      <c r="AU210" s="5">
        <f t="shared" si="23"/>
        <v>1.5037999999999999E-2</v>
      </c>
      <c r="AV210" s="5">
        <f t="shared" si="24"/>
        <v>6.0021999999999992E-2</v>
      </c>
      <c r="AW210" s="6">
        <f t="shared" si="25"/>
        <v>6401.8702134522955</v>
      </c>
      <c r="AX210" s="6">
        <f t="shared" si="26"/>
        <v>8952.757887876207</v>
      </c>
    </row>
    <row r="211" spans="39:50" x14ac:dyDescent="0.25">
      <c r="AM211" s="6">
        <f t="shared" si="27"/>
        <v>6401.8702134522955</v>
      </c>
      <c r="AN211" s="6">
        <v>145</v>
      </c>
      <c r="AO211" s="5">
        <f>AN211*VLOOKUP('Arrangement B'!$B$49,Data!$A$5:$AQ$12,40,FALSE)/1000</f>
        <v>9.7149999999999997E-3</v>
      </c>
      <c r="AP211" s="5">
        <f>$AN211*VLOOKUP('Arrangement B'!$B$49,Data!$A$5:$AQ$12,41,FALSE)/1000</f>
        <v>1.2760000000000001E-2</v>
      </c>
      <c r="AQ211" s="5">
        <f>AN211*VLOOKUP('Arrangement B'!$B$49,Data!$A$5:$AQ$12,41,FALSE)/1000</f>
        <v>1.2760000000000001E-2</v>
      </c>
      <c r="AR211" s="5">
        <f>$AN211*VLOOKUP('Arrangement B'!$B$49,Data!$A$5:$AQ$12,43,FALSE)/1000</f>
        <v>5.1040000000000002E-2</v>
      </c>
      <c r="AS211" s="5">
        <f t="shared" si="21"/>
        <v>1.1904999999999999E-2</v>
      </c>
      <c r="AT211" s="5">
        <f t="shared" si="22"/>
        <v>2.513978E-2</v>
      </c>
      <c r="AU211" s="5">
        <f t="shared" si="23"/>
        <v>1.4950000000000001E-2</v>
      </c>
      <c r="AV211" s="5">
        <f t="shared" si="24"/>
        <v>5.9670000000000001E-2</v>
      </c>
      <c r="AW211" s="6">
        <f t="shared" si="25"/>
        <v>6433.2683762174502</v>
      </c>
      <c r="AX211" s="6">
        <f t="shared" si="26"/>
        <v>8987.588252507483</v>
      </c>
    </row>
    <row r="212" spans="39:50" x14ac:dyDescent="0.25">
      <c r="AM212" s="6">
        <f t="shared" si="27"/>
        <v>6433.2683762174502</v>
      </c>
      <c r="AN212" s="6">
        <v>144</v>
      </c>
      <c r="AO212" s="5">
        <f>AN212*VLOOKUP('Arrangement B'!$B$49,Data!$A$5:$AQ$12,40,FALSE)/1000</f>
        <v>9.6480000000000003E-3</v>
      </c>
      <c r="AP212" s="5">
        <f>$AN212*VLOOKUP('Arrangement B'!$B$49,Data!$A$5:$AQ$12,41,FALSE)/1000</f>
        <v>1.2671999999999999E-2</v>
      </c>
      <c r="AQ212" s="5">
        <f>AN212*VLOOKUP('Arrangement B'!$B$49,Data!$A$5:$AQ$12,41,FALSE)/1000</f>
        <v>1.2671999999999999E-2</v>
      </c>
      <c r="AR212" s="5">
        <f>$AN212*VLOOKUP('Arrangement B'!$B$49,Data!$A$5:$AQ$12,43,FALSE)/1000</f>
        <v>5.0687999999999997E-2</v>
      </c>
      <c r="AS212" s="5">
        <f t="shared" si="21"/>
        <v>1.1838000000000001E-2</v>
      </c>
      <c r="AT212" s="5">
        <f t="shared" si="22"/>
        <v>2.5051779999999999E-2</v>
      </c>
      <c r="AU212" s="5">
        <f t="shared" si="23"/>
        <v>1.4862E-2</v>
      </c>
      <c r="AV212" s="5">
        <f t="shared" si="24"/>
        <v>5.9317999999999996E-2</v>
      </c>
      <c r="AW212" s="6">
        <f t="shared" si="25"/>
        <v>6464.9754964323765</v>
      </c>
      <c r="AX212" s="6">
        <f t="shared" si="26"/>
        <v>9022.6845539267015</v>
      </c>
    </row>
    <row r="213" spans="39:50" x14ac:dyDescent="0.25">
      <c r="AM213" s="6">
        <f t="shared" si="27"/>
        <v>6464.9754964323765</v>
      </c>
      <c r="AN213" s="6">
        <v>143</v>
      </c>
      <c r="AO213" s="5">
        <f>AN213*VLOOKUP('Arrangement B'!$B$49,Data!$A$5:$AQ$12,40,FALSE)/1000</f>
        <v>9.581000000000001E-3</v>
      </c>
      <c r="AP213" s="5">
        <f>$AN213*VLOOKUP('Arrangement B'!$B$49,Data!$A$5:$AQ$12,41,FALSE)/1000</f>
        <v>1.2584E-2</v>
      </c>
      <c r="AQ213" s="5">
        <f>AN213*VLOOKUP('Arrangement B'!$B$49,Data!$A$5:$AQ$12,41,FALSE)/1000</f>
        <v>1.2584E-2</v>
      </c>
      <c r="AR213" s="5">
        <f>$AN213*VLOOKUP('Arrangement B'!$B$49,Data!$A$5:$AQ$12,43,FALSE)/1000</f>
        <v>5.0335999999999999E-2</v>
      </c>
      <c r="AS213" s="5">
        <f t="shared" si="21"/>
        <v>1.1771E-2</v>
      </c>
      <c r="AT213" s="5">
        <f t="shared" si="22"/>
        <v>2.4963779999999998E-2</v>
      </c>
      <c r="AU213" s="5">
        <f t="shared" si="23"/>
        <v>1.4773999999999999E-2</v>
      </c>
      <c r="AV213" s="5">
        <f t="shared" si="24"/>
        <v>5.8965999999999998E-2</v>
      </c>
      <c r="AW213" s="6">
        <f t="shared" si="25"/>
        <v>6496.9961486267803</v>
      </c>
      <c r="AX213" s="6">
        <f t="shared" si="26"/>
        <v>9058.0497752034298</v>
      </c>
    </row>
    <row r="214" spans="39:50" x14ac:dyDescent="0.25">
      <c r="AM214" s="6">
        <f t="shared" si="27"/>
        <v>6496.9961486267803</v>
      </c>
      <c r="AN214" s="6">
        <v>142</v>
      </c>
      <c r="AO214" s="5">
        <f>AN214*VLOOKUP('Arrangement B'!$B$49,Data!$A$5:$AQ$12,40,FALSE)/1000</f>
        <v>9.5140000000000016E-3</v>
      </c>
      <c r="AP214" s="5">
        <f>$AN214*VLOOKUP('Arrangement B'!$B$49,Data!$A$5:$AQ$12,41,FALSE)/1000</f>
        <v>1.2495999999999998E-2</v>
      </c>
      <c r="AQ214" s="5">
        <f>AN214*VLOOKUP('Arrangement B'!$B$49,Data!$A$5:$AQ$12,41,FALSE)/1000</f>
        <v>1.2495999999999998E-2</v>
      </c>
      <c r="AR214" s="5">
        <f>$AN214*VLOOKUP('Arrangement B'!$B$49,Data!$A$5:$AQ$12,43,FALSE)/1000</f>
        <v>4.9983999999999994E-2</v>
      </c>
      <c r="AS214" s="5">
        <f t="shared" si="21"/>
        <v>1.1704000000000003E-2</v>
      </c>
      <c r="AT214" s="5">
        <f t="shared" si="22"/>
        <v>2.487578E-2</v>
      </c>
      <c r="AU214" s="5">
        <f t="shared" si="23"/>
        <v>1.4685999999999998E-2</v>
      </c>
      <c r="AV214" s="5">
        <f t="shared" si="24"/>
        <v>5.8613999999999992E-2</v>
      </c>
      <c r="AW214" s="6">
        <f t="shared" si="25"/>
        <v>6529.3349979219229</v>
      </c>
      <c r="AX214" s="6">
        <f t="shared" si="26"/>
        <v>9093.6869429702856</v>
      </c>
    </row>
    <row r="215" spans="39:50" x14ac:dyDescent="0.25">
      <c r="AM215" s="6">
        <f t="shared" si="27"/>
        <v>6529.3349979219229</v>
      </c>
      <c r="AN215" s="6">
        <v>141</v>
      </c>
      <c r="AO215" s="5">
        <f>AN215*VLOOKUP('Arrangement B'!$B$49,Data!$A$5:$AQ$12,40,FALSE)/1000</f>
        <v>9.4470000000000005E-3</v>
      </c>
      <c r="AP215" s="5">
        <f>$AN215*VLOOKUP('Arrangement B'!$B$49,Data!$A$5:$AQ$12,41,FALSE)/1000</f>
        <v>1.2407999999999999E-2</v>
      </c>
      <c r="AQ215" s="5">
        <f>AN215*VLOOKUP('Arrangement B'!$B$49,Data!$A$5:$AQ$12,41,FALSE)/1000</f>
        <v>1.2407999999999999E-2</v>
      </c>
      <c r="AR215" s="5">
        <f>$AN215*VLOOKUP('Arrangement B'!$B$49,Data!$A$5:$AQ$12,43,FALSE)/1000</f>
        <v>4.9631999999999996E-2</v>
      </c>
      <c r="AS215" s="5">
        <f t="shared" si="21"/>
        <v>1.1637000000000002E-2</v>
      </c>
      <c r="AT215" s="5">
        <f t="shared" si="22"/>
        <v>2.4787779999999999E-2</v>
      </c>
      <c r="AU215" s="5">
        <f t="shared" si="23"/>
        <v>1.4598E-2</v>
      </c>
      <c r="AV215" s="5">
        <f t="shared" si="24"/>
        <v>5.8261999999999994E-2</v>
      </c>
      <c r="AW215" s="6">
        <f t="shared" si="25"/>
        <v>6561.9968022801013</v>
      </c>
      <c r="AX215" s="6">
        <f t="shared" si="26"/>
        <v>9129.5991281955576</v>
      </c>
    </row>
    <row r="216" spans="39:50" x14ac:dyDescent="0.25">
      <c r="AM216" s="6">
        <f t="shared" si="27"/>
        <v>6561.9968022801013</v>
      </c>
      <c r="AN216" s="6">
        <v>140</v>
      </c>
      <c r="AO216" s="5">
        <f>AN216*VLOOKUP('Arrangement B'!$B$49,Data!$A$5:$AQ$12,40,FALSE)/1000</f>
        <v>9.3800000000000012E-3</v>
      </c>
      <c r="AP216" s="5">
        <f>$AN216*VLOOKUP('Arrangement B'!$B$49,Data!$A$5:$AQ$12,41,FALSE)/1000</f>
        <v>1.2319999999999999E-2</v>
      </c>
      <c r="AQ216" s="5">
        <f>AN216*VLOOKUP('Arrangement B'!$B$49,Data!$A$5:$AQ$12,41,FALSE)/1000</f>
        <v>1.2319999999999999E-2</v>
      </c>
      <c r="AR216" s="5">
        <f>$AN216*VLOOKUP('Arrangement B'!$B$49,Data!$A$5:$AQ$12,43,FALSE)/1000</f>
        <v>4.9279999999999997E-2</v>
      </c>
      <c r="AS216" s="5">
        <f t="shared" si="21"/>
        <v>1.157E-2</v>
      </c>
      <c r="AT216" s="5">
        <f t="shared" si="22"/>
        <v>2.4699779999999998E-2</v>
      </c>
      <c r="AU216" s="5">
        <f t="shared" si="23"/>
        <v>1.4509999999999999E-2</v>
      </c>
      <c r="AV216" s="5">
        <f t="shared" si="24"/>
        <v>5.7909999999999996E-2</v>
      </c>
      <c r="AW216" s="6">
        <f t="shared" si="25"/>
        <v>6594.986414821381</v>
      </c>
      <c r="AX216" s="6">
        <f t="shared" si="26"/>
        <v>9165.7894469716975</v>
      </c>
    </row>
    <row r="217" spans="39:50" x14ac:dyDescent="0.25">
      <c r="AM217" s="6">
        <f t="shared" si="27"/>
        <v>6594.986414821381</v>
      </c>
      <c r="AN217" s="6">
        <v>139</v>
      </c>
      <c r="AO217" s="5">
        <f>AN217*VLOOKUP('Arrangement B'!$B$49,Data!$A$5:$AQ$12,40,FALSE)/1000</f>
        <v>9.3130000000000001E-3</v>
      </c>
      <c r="AP217" s="5">
        <f>$AN217*VLOOKUP('Arrangement B'!$B$49,Data!$A$5:$AQ$12,41,FALSE)/1000</f>
        <v>1.2232E-2</v>
      </c>
      <c r="AQ217" s="5">
        <f>AN217*VLOOKUP('Arrangement B'!$B$49,Data!$A$5:$AQ$12,41,FALSE)/1000</f>
        <v>1.2232E-2</v>
      </c>
      <c r="AR217" s="5">
        <f>$AN217*VLOOKUP('Arrangement B'!$B$49,Data!$A$5:$AQ$12,43,FALSE)/1000</f>
        <v>4.8927999999999999E-2</v>
      </c>
      <c r="AS217" s="5">
        <f t="shared" si="21"/>
        <v>1.1502999999999999E-2</v>
      </c>
      <c r="AT217" s="5">
        <f t="shared" si="22"/>
        <v>2.461178E-2</v>
      </c>
      <c r="AU217" s="5">
        <f t="shared" si="23"/>
        <v>1.4422000000000001E-2</v>
      </c>
      <c r="AV217" s="5">
        <f t="shared" si="24"/>
        <v>5.7557999999999998E-2</v>
      </c>
      <c r="AW217" s="6">
        <f t="shared" si="25"/>
        <v>6628.3087862098964</v>
      </c>
      <c r="AX217" s="6">
        <f t="shared" si="26"/>
        <v>9202.2610613199977</v>
      </c>
    </row>
    <row r="218" spans="39:50" x14ac:dyDescent="0.25">
      <c r="AM218" s="6">
        <f t="shared" si="27"/>
        <v>6628.3087862098964</v>
      </c>
      <c r="AN218" s="6">
        <v>138</v>
      </c>
      <c r="AO218" s="5">
        <f>AN218*VLOOKUP('Arrangement B'!$B$49,Data!$A$5:$AQ$12,40,FALSE)/1000</f>
        <v>9.2460000000000007E-3</v>
      </c>
      <c r="AP218" s="5">
        <f>$AN218*VLOOKUP('Arrangement B'!$B$49,Data!$A$5:$AQ$12,41,FALSE)/1000</f>
        <v>1.2144E-2</v>
      </c>
      <c r="AQ218" s="5">
        <f>AN218*VLOOKUP('Arrangement B'!$B$49,Data!$A$5:$AQ$12,41,FALSE)/1000</f>
        <v>1.2144E-2</v>
      </c>
      <c r="AR218" s="5">
        <f>$AN218*VLOOKUP('Arrangement B'!$B$49,Data!$A$5:$AQ$12,43,FALSE)/1000</f>
        <v>4.8576000000000001E-2</v>
      </c>
      <c r="AS218" s="5">
        <f t="shared" si="21"/>
        <v>1.1436000000000002E-2</v>
      </c>
      <c r="AT218" s="5">
        <f t="shared" si="22"/>
        <v>2.4523780000000002E-2</v>
      </c>
      <c r="AU218" s="5">
        <f t="shared" si="23"/>
        <v>1.4334E-2</v>
      </c>
      <c r="AV218" s="5">
        <f t="shared" si="24"/>
        <v>5.7206E-2</v>
      </c>
      <c r="AW218" s="6">
        <f t="shared" si="25"/>
        <v>6661.9689671121978</v>
      </c>
      <c r="AX218" s="6">
        <f t="shared" si="26"/>
        <v>9239.0171800118787</v>
      </c>
    </row>
    <row r="219" spans="39:50" x14ac:dyDescent="0.25">
      <c r="AM219" s="6">
        <f t="shared" si="27"/>
        <v>6661.9689671121978</v>
      </c>
      <c r="AN219" s="6">
        <v>137</v>
      </c>
      <c r="AO219" s="5">
        <f>AN219*VLOOKUP('Arrangement B'!$B$49,Data!$A$5:$AQ$12,40,FALSE)/1000</f>
        <v>9.1789999999999997E-3</v>
      </c>
      <c r="AP219" s="5">
        <f>$AN219*VLOOKUP('Arrangement B'!$B$49,Data!$A$5:$AQ$12,41,FALSE)/1000</f>
        <v>1.2055999999999999E-2</v>
      </c>
      <c r="AQ219" s="5">
        <f>AN219*VLOOKUP('Arrangement B'!$B$49,Data!$A$5:$AQ$12,41,FALSE)/1000</f>
        <v>1.2055999999999999E-2</v>
      </c>
      <c r="AR219" s="5">
        <f>$AN219*VLOOKUP('Arrangement B'!$B$49,Data!$A$5:$AQ$12,43,FALSE)/1000</f>
        <v>4.8223999999999996E-2</v>
      </c>
      <c r="AS219" s="5">
        <f t="shared" si="21"/>
        <v>1.1369000000000001E-2</v>
      </c>
      <c r="AT219" s="5">
        <f t="shared" si="22"/>
        <v>2.4435779999999997E-2</v>
      </c>
      <c r="AU219" s="5">
        <f t="shared" si="23"/>
        <v>1.4245999999999998E-2</v>
      </c>
      <c r="AV219" s="5">
        <f t="shared" si="24"/>
        <v>5.6853999999999995E-2</v>
      </c>
      <c r="AW219" s="6">
        <f t="shared" si="25"/>
        <v>6695.9721107301702</v>
      </c>
      <c r="AX219" s="6">
        <f t="shared" si="26"/>
        <v>9276.0610594071168</v>
      </c>
    </row>
    <row r="220" spans="39:50" x14ac:dyDescent="0.25">
      <c r="AM220" s="6">
        <f t="shared" si="27"/>
        <v>6695.9721107301702</v>
      </c>
      <c r="AN220" s="6">
        <v>136</v>
      </c>
      <c r="AO220" s="5">
        <f>AN220*VLOOKUP('Arrangement B'!$B$49,Data!$A$5:$AQ$12,40,FALSE)/1000</f>
        <v>9.1120000000000003E-3</v>
      </c>
      <c r="AP220" s="5">
        <f>$AN220*VLOOKUP('Arrangement B'!$B$49,Data!$A$5:$AQ$12,41,FALSE)/1000</f>
        <v>1.1967999999999999E-2</v>
      </c>
      <c r="AQ220" s="5">
        <f>AN220*VLOOKUP('Arrangement B'!$B$49,Data!$A$5:$AQ$12,41,FALSE)/1000</f>
        <v>1.1967999999999999E-2</v>
      </c>
      <c r="AR220" s="5">
        <f>$AN220*VLOOKUP('Arrangement B'!$B$49,Data!$A$5:$AQ$12,43,FALSE)/1000</f>
        <v>4.7871999999999998E-2</v>
      </c>
      <c r="AS220" s="5">
        <f t="shared" si="21"/>
        <v>1.1302E-2</v>
      </c>
      <c r="AT220" s="5">
        <f t="shared" si="22"/>
        <v>2.4347779999999999E-2</v>
      </c>
      <c r="AU220" s="5">
        <f t="shared" si="23"/>
        <v>1.4158E-2</v>
      </c>
      <c r="AV220" s="5">
        <f t="shared" si="24"/>
        <v>5.6501999999999997E-2</v>
      </c>
      <c r="AW220" s="6">
        <f t="shared" si="25"/>
        <v>6730.32347541117</v>
      </c>
      <c r="AX220" s="6">
        <f t="shared" si="26"/>
        <v>9313.3960043093994</v>
      </c>
    </row>
    <row r="221" spans="39:50" x14ac:dyDescent="0.25">
      <c r="AM221" s="6">
        <f t="shared" si="27"/>
        <v>6730.32347541117</v>
      </c>
      <c r="AN221" s="6">
        <v>135</v>
      </c>
      <c r="AO221" s="5">
        <f>AN221*VLOOKUP('Arrangement B'!$B$49,Data!$A$5:$AQ$12,40,FALSE)/1000</f>
        <v>9.0449999999999992E-3</v>
      </c>
      <c r="AP221" s="5">
        <f>$AN221*VLOOKUP('Arrangement B'!$B$49,Data!$A$5:$AQ$12,41,FALSE)/1000</f>
        <v>1.1879999999999998E-2</v>
      </c>
      <c r="AQ221" s="5">
        <f>AN221*VLOOKUP('Arrangement B'!$B$49,Data!$A$5:$AQ$12,41,FALSE)/1000</f>
        <v>1.1879999999999998E-2</v>
      </c>
      <c r="AR221" s="5">
        <f>$AN221*VLOOKUP('Arrangement B'!$B$49,Data!$A$5:$AQ$12,43,FALSE)/1000</f>
        <v>4.7519999999999993E-2</v>
      </c>
      <c r="AS221" s="5">
        <f t="shared" si="21"/>
        <v>1.1234999999999998E-2</v>
      </c>
      <c r="AT221" s="5">
        <f t="shared" si="22"/>
        <v>2.4259779999999998E-2</v>
      </c>
      <c r="AU221" s="5">
        <f t="shared" si="23"/>
        <v>1.4069999999999999E-2</v>
      </c>
      <c r="AV221" s="5">
        <f t="shared" si="24"/>
        <v>5.6149999999999992E-2</v>
      </c>
      <c r="AW221" s="6">
        <f t="shared" si="25"/>
        <v>6765.0284273381521</v>
      </c>
      <c r="AX221" s="6">
        <f t="shared" si="26"/>
        <v>9351.0253688396624</v>
      </c>
    </row>
    <row r="222" spans="39:50" x14ac:dyDescent="0.25">
      <c r="AM222" s="6">
        <f t="shared" si="27"/>
        <v>6765.0284273381521</v>
      </c>
      <c r="AN222" s="6">
        <v>134</v>
      </c>
      <c r="AO222" s="5">
        <f>AN222*VLOOKUP('Arrangement B'!$B$49,Data!$A$5:$AQ$12,40,FALSE)/1000</f>
        <v>8.9779999999999999E-3</v>
      </c>
      <c r="AP222" s="5">
        <f>$AN222*VLOOKUP('Arrangement B'!$B$49,Data!$A$5:$AQ$12,41,FALSE)/1000</f>
        <v>1.1792E-2</v>
      </c>
      <c r="AQ222" s="5">
        <f>AN222*VLOOKUP('Arrangement B'!$B$49,Data!$A$5:$AQ$12,41,FALSE)/1000</f>
        <v>1.1792E-2</v>
      </c>
      <c r="AR222" s="5">
        <f>$AN222*VLOOKUP('Arrangement B'!$B$49,Data!$A$5:$AQ$12,43,FALSE)/1000</f>
        <v>4.7168000000000002E-2</v>
      </c>
      <c r="AS222" s="5">
        <f t="shared" si="21"/>
        <v>1.1168000000000001E-2</v>
      </c>
      <c r="AT222" s="5">
        <f t="shared" si="22"/>
        <v>2.417178E-2</v>
      </c>
      <c r="AU222" s="5">
        <f t="shared" si="23"/>
        <v>1.3982000000000001E-2</v>
      </c>
      <c r="AV222" s="5">
        <f t="shared" si="24"/>
        <v>5.5798E-2</v>
      </c>
      <c r="AW222" s="6">
        <f t="shared" si="25"/>
        <v>6800.0924433026366</v>
      </c>
      <c r="AX222" s="6">
        <f t="shared" si="26"/>
        <v>9388.9525573275332</v>
      </c>
    </row>
    <row r="223" spans="39:50" x14ac:dyDescent="0.25">
      <c r="AM223" s="6">
        <f t="shared" si="27"/>
        <v>6800.0924433026366</v>
      </c>
      <c r="AN223" s="6">
        <v>133</v>
      </c>
      <c r="AO223" s="5">
        <f>AN223*VLOOKUP('Arrangement B'!$B$49,Data!$A$5:$AQ$12,40,FALSE)/1000</f>
        <v>8.9110000000000005E-3</v>
      </c>
      <c r="AP223" s="5">
        <f>$AN223*VLOOKUP('Arrangement B'!$B$49,Data!$A$5:$AQ$12,41,FALSE)/1000</f>
        <v>1.1703999999999999E-2</v>
      </c>
      <c r="AQ223" s="5">
        <f>AN223*VLOOKUP('Arrangement B'!$B$49,Data!$A$5:$AQ$12,41,FALSE)/1000</f>
        <v>1.1703999999999999E-2</v>
      </c>
      <c r="AR223" s="5">
        <f>$AN223*VLOOKUP('Arrangement B'!$B$49,Data!$A$5:$AQ$12,43,FALSE)/1000</f>
        <v>4.6815999999999997E-2</v>
      </c>
      <c r="AS223" s="5">
        <f t="shared" si="21"/>
        <v>1.1101E-2</v>
      </c>
      <c r="AT223" s="5">
        <f t="shared" si="22"/>
        <v>2.4083779999999999E-2</v>
      </c>
      <c r="AU223" s="5">
        <f t="shared" si="23"/>
        <v>1.3894E-2</v>
      </c>
      <c r="AV223" s="5">
        <f t="shared" si="24"/>
        <v>5.5445999999999995E-2</v>
      </c>
      <c r="AW223" s="6">
        <f t="shared" si="25"/>
        <v>6835.5211135635091</v>
      </c>
      <c r="AX223" s="6">
        <f t="shared" si="26"/>
        <v>9427.1810252213709</v>
      </c>
    </row>
    <row r="224" spans="39:50" x14ac:dyDescent="0.25">
      <c r="AM224" s="6">
        <f t="shared" si="27"/>
        <v>6835.5211135635091</v>
      </c>
      <c r="AN224" s="6">
        <v>132</v>
      </c>
      <c r="AO224" s="5">
        <f>AN224*VLOOKUP('Arrangement B'!$B$49,Data!$A$5:$AQ$12,40,FALSE)/1000</f>
        <v>8.8440000000000012E-3</v>
      </c>
      <c r="AP224" s="5">
        <f>$AN224*VLOOKUP('Arrangement B'!$B$49,Data!$A$5:$AQ$12,41,FALSE)/1000</f>
        <v>1.1616E-2</v>
      </c>
      <c r="AQ224" s="5">
        <f>AN224*VLOOKUP('Arrangement B'!$B$49,Data!$A$5:$AQ$12,41,FALSE)/1000</f>
        <v>1.1616E-2</v>
      </c>
      <c r="AR224" s="5">
        <f>$AN224*VLOOKUP('Arrangement B'!$B$49,Data!$A$5:$AQ$12,43,FALSE)/1000</f>
        <v>4.6463999999999998E-2</v>
      </c>
      <c r="AS224" s="5">
        <f t="shared" si="21"/>
        <v>1.1034000000000002E-2</v>
      </c>
      <c r="AT224" s="5">
        <f t="shared" si="22"/>
        <v>2.3995780000000001E-2</v>
      </c>
      <c r="AU224" s="5">
        <f t="shared" si="23"/>
        <v>1.3805999999999999E-2</v>
      </c>
      <c r="AV224" s="5">
        <f t="shared" si="24"/>
        <v>5.5093999999999997E-2</v>
      </c>
      <c r="AW224" s="6">
        <f t="shared" si="25"/>
        <v>6871.320144794764</v>
      </c>
      <c r="AX224" s="6">
        <f t="shared" si="26"/>
        <v>9465.7142800172569</v>
      </c>
    </row>
    <row r="225" spans="39:50" x14ac:dyDescent="0.25">
      <c r="AM225" s="6">
        <f t="shared" si="27"/>
        <v>6871.320144794764</v>
      </c>
      <c r="AN225" s="6">
        <v>131</v>
      </c>
      <c r="AO225" s="5">
        <f>AN225*VLOOKUP('Arrangement B'!$B$49,Data!$A$5:$AQ$12,40,FALSE)/1000</f>
        <v>8.7770000000000018E-3</v>
      </c>
      <c r="AP225" s="5">
        <f>$AN225*VLOOKUP('Arrangement B'!$B$49,Data!$A$5:$AQ$12,41,FALSE)/1000</f>
        <v>1.1527999999999998E-2</v>
      </c>
      <c r="AQ225" s="5">
        <f>AN225*VLOOKUP('Arrangement B'!$B$49,Data!$A$5:$AQ$12,41,FALSE)/1000</f>
        <v>1.1527999999999998E-2</v>
      </c>
      <c r="AR225" s="5">
        <f>$AN225*VLOOKUP('Arrangement B'!$B$49,Data!$A$5:$AQ$12,43,FALSE)/1000</f>
        <v>4.6111999999999993E-2</v>
      </c>
      <c r="AS225" s="5">
        <f t="shared" si="21"/>
        <v>1.0967000000000001E-2</v>
      </c>
      <c r="AT225" s="5">
        <f t="shared" si="22"/>
        <v>2.3907779999999997E-2</v>
      </c>
      <c r="AU225" s="5">
        <f t="shared" si="23"/>
        <v>1.3717999999999998E-2</v>
      </c>
      <c r="AV225" s="5">
        <f t="shared" si="24"/>
        <v>5.4741999999999992E-2</v>
      </c>
      <c r="AW225" s="6">
        <f t="shared" si="25"/>
        <v>6907.4953631254339</v>
      </c>
      <c r="AX225" s="6">
        <f t="shared" si="26"/>
        <v>9504.5558822074563</v>
      </c>
    </row>
    <row r="226" spans="39:50" x14ac:dyDescent="0.25">
      <c r="AM226" s="6">
        <f t="shared" si="27"/>
        <v>6907.4953631254339</v>
      </c>
      <c r="AN226" s="6">
        <v>130</v>
      </c>
      <c r="AO226" s="5">
        <f>AN226*VLOOKUP('Arrangement B'!$B$49,Data!$A$5:$AQ$12,40,FALSE)/1000</f>
        <v>8.7100000000000007E-3</v>
      </c>
      <c r="AP226" s="5">
        <f>$AN226*VLOOKUP('Arrangement B'!$B$49,Data!$A$5:$AQ$12,41,FALSE)/1000</f>
        <v>1.1439999999999999E-2</v>
      </c>
      <c r="AQ226" s="5">
        <f>AN226*VLOOKUP('Arrangement B'!$B$49,Data!$A$5:$AQ$12,41,FALSE)/1000</f>
        <v>1.1439999999999999E-2</v>
      </c>
      <c r="AR226" s="5">
        <f>$AN226*VLOOKUP('Arrangement B'!$B$49,Data!$A$5:$AQ$12,43,FALSE)/1000</f>
        <v>4.5759999999999995E-2</v>
      </c>
      <c r="AS226" s="5">
        <f t="shared" si="21"/>
        <v>1.09E-2</v>
      </c>
      <c r="AT226" s="5">
        <f t="shared" si="22"/>
        <v>2.3819779999999999E-2</v>
      </c>
      <c r="AU226" s="5">
        <f t="shared" si="23"/>
        <v>1.363E-2</v>
      </c>
      <c r="AV226" s="5">
        <f t="shared" si="24"/>
        <v>5.4389999999999994E-2</v>
      </c>
      <c r="AW226" s="6">
        <f t="shared" si="25"/>
        <v>6944.0527172750553</v>
      </c>
      <c r="AX226" s="6">
        <f t="shared" si="26"/>
        <v>9543.7094462486984</v>
      </c>
    </row>
    <row r="227" spans="39:50" x14ac:dyDescent="0.25">
      <c r="AM227" s="6">
        <f t="shared" si="27"/>
        <v>6944.0527172750553</v>
      </c>
      <c r="AN227" s="6">
        <v>129</v>
      </c>
      <c r="AO227" s="5">
        <f>AN227*VLOOKUP('Arrangement B'!$B$49,Data!$A$5:$AQ$12,40,FALSE)/1000</f>
        <v>8.6430000000000014E-3</v>
      </c>
      <c r="AP227" s="5">
        <f>$AN227*VLOOKUP('Arrangement B'!$B$49,Data!$A$5:$AQ$12,41,FALSE)/1000</f>
        <v>1.1351999999999999E-2</v>
      </c>
      <c r="AQ227" s="5">
        <f>AN227*VLOOKUP('Arrangement B'!$B$49,Data!$A$5:$AQ$12,41,FALSE)/1000</f>
        <v>1.1351999999999999E-2</v>
      </c>
      <c r="AR227" s="5">
        <f>$AN227*VLOOKUP('Arrangement B'!$B$49,Data!$A$5:$AQ$12,43,FALSE)/1000</f>
        <v>4.5407999999999997E-2</v>
      </c>
      <c r="AS227" s="5">
        <f t="shared" si="21"/>
        <v>1.0833000000000002E-2</v>
      </c>
      <c r="AT227" s="5">
        <f t="shared" si="22"/>
        <v>2.3731780000000001E-2</v>
      </c>
      <c r="AU227" s="5">
        <f t="shared" si="23"/>
        <v>1.3541999999999998E-2</v>
      </c>
      <c r="AV227" s="5">
        <f t="shared" si="24"/>
        <v>5.4037999999999996E-2</v>
      </c>
      <c r="AW227" s="6">
        <f t="shared" si="25"/>
        <v>6980.9982817882292</v>
      </c>
      <c r="AX227" s="6">
        <f t="shared" si="26"/>
        <v>9583.1786415508268</v>
      </c>
    </row>
    <row r="228" spans="39:50" x14ac:dyDescent="0.25">
      <c r="AM228" s="6">
        <f t="shared" si="27"/>
        <v>6980.9982817882292</v>
      </c>
      <c r="AN228" s="6">
        <v>128</v>
      </c>
      <c r="AO228" s="5">
        <f>AN228*VLOOKUP('Arrangement B'!$B$49,Data!$A$5:$AQ$12,40,FALSE)/1000</f>
        <v>8.5760000000000003E-3</v>
      </c>
      <c r="AP228" s="5">
        <f>$AN228*VLOOKUP('Arrangement B'!$B$49,Data!$A$5:$AQ$12,41,FALSE)/1000</f>
        <v>1.1264E-2</v>
      </c>
      <c r="AQ228" s="5">
        <f>AN228*VLOOKUP('Arrangement B'!$B$49,Data!$A$5:$AQ$12,41,FALSE)/1000</f>
        <v>1.1264E-2</v>
      </c>
      <c r="AR228" s="5">
        <f>$AN228*VLOOKUP('Arrangement B'!$B$49,Data!$A$5:$AQ$12,43,FALSE)/1000</f>
        <v>4.5055999999999999E-2</v>
      </c>
      <c r="AS228" s="5">
        <f t="shared" si="21"/>
        <v>1.0766000000000001E-2</v>
      </c>
      <c r="AT228" s="5">
        <f t="shared" si="22"/>
        <v>2.364378E-2</v>
      </c>
      <c r="AU228" s="5">
        <f t="shared" si="23"/>
        <v>1.3454000000000001E-2</v>
      </c>
      <c r="AV228" s="5">
        <f t="shared" si="24"/>
        <v>5.3685999999999998E-2</v>
      </c>
      <c r="AW228" s="6">
        <f t="shared" si="25"/>
        <v>7018.3382603718856</v>
      </c>
      <c r="AX228" s="6">
        <f t="shared" si="26"/>
        <v>9622.9671934862308</v>
      </c>
    </row>
    <row r="229" spans="39:50" x14ac:dyDescent="0.25">
      <c r="AM229" s="6">
        <f t="shared" si="27"/>
        <v>7018.3382603718856</v>
      </c>
      <c r="AN229" s="6">
        <v>127</v>
      </c>
      <c r="AO229" s="5">
        <f>AN229*VLOOKUP('Arrangement B'!$B$49,Data!$A$5:$AQ$12,40,FALSE)/1000</f>
        <v>8.5090000000000009E-3</v>
      </c>
      <c r="AP229" s="5">
        <f>$AN229*VLOOKUP('Arrangement B'!$B$49,Data!$A$5:$AQ$12,41,FALSE)/1000</f>
        <v>1.1176E-2</v>
      </c>
      <c r="AQ229" s="5">
        <f>AN229*VLOOKUP('Arrangement B'!$B$49,Data!$A$5:$AQ$12,41,FALSE)/1000</f>
        <v>1.1176E-2</v>
      </c>
      <c r="AR229" s="5">
        <f>$AN229*VLOOKUP('Arrangement B'!$B$49,Data!$A$5:$AQ$12,43,FALSE)/1000</f>
        <v>4.4704000000000001E-2</v>
      </c>
      <c r="AS229" s="5">
        <f t="shared" si="21"/>
        <v>1.0699E-2</v>
      </c>
      <c r="AT229" s="5">
        <f t="shared" si="22"/>
        <v>2.3555779999999998E-2</v>
      </c>
      <c r="AU229" s="5">
        <f t="shared" si="23"/>
        <v>1.3365999999999999E-2</v>
      </c>
      <c r="AV229" s="5">
        <f t="shared" si="24"/>
        <v>5.3333999999999999E-2</v>
      </c>
      <c r="AW229" s="6">
        <f t="shared" si="25"/>
        <v>7056.0789893391175</v>
      </c>
      <c r="AX229" s="6">
        <f t="shared" si="26"/>
        <v>9663.0788844205326</v>
      </c>
    </row>
    <row r="230" spans="39:50" x14ac:dyDescent="0.25">
      <c r="AM230" s="6">
        <f t="shared" si="27"/>
        <v>7056.0789893391175</v>
      </c>
      <c r="AN230" s="6">
        <v>126</v>
      </c>
      <c r="AO230" s="5">
        <f>AN230*VLOOKUP('Arrangement B'!$B$49,Data!$A$5:$AQ$12,40,FALSE)/1000</f>
        <v>8.4419999999999999E-3</v>
      </c>
      <c r="AP230" s="5">
        <f>$AN230*VLOOKUP('Arrangement B'!$B$49,Data!$A$5:$AQ$12,41,FALSE)/1000</f>
        <v>1.1087999999999999E-2</v>
      </c>
      <c r="AQ230" s="5">
        <f>AN230*VLOOKUP('Arrangement B'!$B$49,Data!$A$5:$AQ$12,41,FALSE)/1000</f>
        <v>1.1087999999999999E-2</v>
      </c>
      <c r="AR230" s="5">
        <f>$AN230*VLOOKUP('Arrangement B'!$B$49,Data!$A$5:$AQ$12,43,FALSE)/1000</f>
        <v>4.4351999999999996E-2</v>
      </c>
      <c r="AS230" s="5">
        <f t="shared" si="21"/>
        <v>1.0631999999999999E-2</v>
      </c>
      <c r="AT230" s="5">
        <f t="shared" si="22"/>
        <v>2.3467780000000001E-2</v>
      </c>
      <c r="AU230" s="5">
        <f t="shared" si="23"/>
        <v>1.3277999999999998E-2</v>
      </c>
      <c r="AV230" s="5">
        <f t="shared" si="24"/>
        <v>5.2981999999999994E-2</v>
      </c>
      <c r="AW230" s="6">
        <f t="shared" si="25"/>
        <v>7094.2269411635352</v>
      </c>
      <c r="AX230" s="6">
        <f t="shared" si="26"/>
        <v>9703.5175547650633</v>
      </c>
    </row>
    <row r="231" spans="39:50" x14ac:dyDescent="0.25">
      <c r="AM231" s="6">
        <f t="shared" si="27"/>
        <v>7094.2269411635352</v>
      </c>
      <c r="AN231" s="6">
        <v>125</v>
      </c>
      <c r="AO231" s="5">
        <f>AN231*VLOOKUP('Arrangement B'!$B$49,Data!$A$5:$AQ$12,40,FALSE)/1000</f>
        <v>8.3750000000000005E-3</v>
      </c>
      <c r="AP231" s="5">
        <f>$AN231*VLOOKUP('Arrangement B'!$B$49,Data!$A$5:$AQ$12,41,FALSE)/1000</f>
        <v>1.0999999999999999E-2</v>
      </c>
      <c r="AQ231" s="5">
        <f>AN231*VLOOKUP('Arrangement B'!$B$49,Data!$A$5:$AQ$12,41,FALSE)/1000</f>
        <v>1.0999999999999999E-2</v>
      </c>
      <c r="AR231" s="5">
        <f>$AN231*VLOOKUP('Arrangement B'!$B$49,Data!$A$5:$AQ$12,43,FALSE)/1000</f>
        <v>4.3999999999999997E-2</v>
      </c>
      <c r="AS231" s="5">
        <f t="shared" si="21"/>
        <v>1.0565000000000001E-2</v>
      </c>
      <c r="AT231" s="5">
        <f t="shared" si="22"/>
        <v>2.3379779999999999E-2</v>
      </c>
      <c r="AU231" s="5">
        <f t="shared" si="23"/>
        <v>1.319E-2</v>
      </c>
      <c r="AV231" s="5">
        <f t="shared" si="24"/>
        <v>5.2629999999999996E-2</v>
      </c>
      <c r="AW231" s="6">
        <f t="shared" si="25"/>
        <v>7132.7887281483099</v>
      </c>
      <c r="AX231" s="6">
        <f t="shared" si="26"/>
        <v>9744.2871040515947</v>
      </c>
    </row>
    <row r="232" spans="39:50" x14ac:dyDescent="0.25">
      <c r="AM232" s="6">
        <f t="shared" si="27"/>
        <v>7132.7887281483099</v>
      </c>
      <c r="AN232" s="6">
        <v>124</v>
      </c>
      <c r="AO232" s="5">
        <f>AN232*VLOOKUP('Arrangement B'!$B$49,Data!$A$5:$AQ$12,40,FALSE)/1000</f>
        <v>8.3079999999999994E-3</v>
      </c>
      <c r="AP232" s="5">
        <f>$AN232*VLOOKUP('Arrangement B'!$B$49,Data!$A$5:$AQ$12,41,FALSE)/1000</f>
        <v>1.0912E-2</v>
      </c>
      <c r="AQ232" s="5">
        <f>AN232*VLOOKUP('Arrangement B'!$B$49,Data!$A$5:$AQ$12,41,FALSE)/1000</f>
        <v>1.0912E-2</v>
      </c>
      <c r="AR232" s="5">
        <f>$AN232*VLOOKUP('Arrangement B'!$B$49,Data!$A$5:$AQ$12,43,FALSE)/1000</f>
        <v>4.3647999999999999E-2</v>
      </c>
      <c r="AS232" s="5">
        <f t="shared" si="21"/>
        <v>1.0498E-2</v>
      </c>
      <c r="AT232" s="5">
        <f t="shared" si="22"/>
        <v>2.3291779999999998E-2</v>
      </c>
      <c r="AU232" s="5">
        <f t="shared" si="23"/>
        <v>1.3101999999999999E-2</v>
      </c>
      <c r="AV232" s="5">
        <f t="shared" si="24"/>
        <v>5.2277999999999998E-2</v>
      </c>
      <c r="AW232" s="6">
        <f t="shared" si="25"/>
        <v>7171.7711062142225</v>
      </c>
      <c r="AX232" s="6">
        <f t="shared" si="26"/>
        <v>9785.3914920298557</v>
      </c>
    </row>
    <row r="233" spans="39:50" x14ac:dyDescent="0.25">
      <c r="AM233" s="6">
        <f t="shared" si="27"/>
        <v>7171.7711062142225</v>
      </c>
      <c r="AN233" s="6">
        <v>123</v>
      </c>
      <c r="AO233" s="5">
        <f>AN233*VLOOKUP('Arrangement B'!$B$49,Data!$A$5:$AQ$12,40,FALSE)/1000</f>
        <v>8.2410000000000001E-3</v>
      </c>
      <c r="AP233" s="5">
        <f>$AN233*VLOOKUP('Arrangement B'!$B$49,Data!$A$5:$AQ$12,41,FALSE)/1000</f>
        <v>1.0824E-2</v>
      </c>
      <c r="AQ233" s="5">
        <f>AN233*VLOOKUP('Arrangement B'!$B$49,Data!$A$5:$AQ$12,41,FALSE)/1000</f>
        <v>1.0824E-2</v>
      </c>
      <c r="AR233" s="5">
        <f>$AN233*VLOOKUP('Arrangement B'!$B$49,Data!$A$5:$AQ$12,43,FALSE)/1000</f>
        <v>4.3296000000000001E-2</v>
      </c>
      <c r="AS233" s="5">
        <f t="shared" si="21"/>
        <v>1.0430999999999999E-2</v>
      </c>
      <c r="AT233" s="5">
        <f t="shared" si="22"/>
        <v>2.320378E-2</v>
      </c>
      <c r="AU233" s="5">
        <f t="shared" si="23"/>
        <v>1.3014000000000001E-2</v>
      </c>
      <c r="AV233" s="5">
        <f t="shared" si="24"/>
        <v>5.1926E-2</v>
      </c>
      <c r="AW233" s="6">
        <f t="shared" si="25"/>
        <v>7211.180978811246</v>
      </c>
      <c r="AX233" s="6">
        <f t="shared" si="26"/>
        <v>9826.8347397883354</v>
      </c>
    </row>
    <row r="234" spans="39:50" x14ac:dyDescent="0.25">
      <c r="AM234" s="6">
        <f t="shared" si="27"/>
        <v>7211.180978811246</v>
      </c>
      <c r="AN234" s="6">
        <v>122</v>
      </c>
      <c r="AO234" s="5">
        <f>AN234*VLOOKUP('Arrangement B'!$B$49,Data!$A$5:$AQ$12,40,FALSE)/1000</f>
        <v>8.1740000000000007E-3</v>
      </c>
      <c r="AP234" s="5">
        <f>$AN234*VLOOKUP('Arrangement B'!$B$49,Data!$A$5:$AQ$12,41,FALSE)/1000</f>
        <v>1.0735999999999999E-2</v>
      </c>
      <c r="AQ234" s="5">
        <f>AN234*VLOOKUP('Arrangement B'!$B$49,Data!$A$5:$AQ$12,41,FALSE)/1000</f>
        <v>1.0735999999999999E-2</v>
      </c>
      <c r="AR234" s="5">
        <f>$AN234*VLOOKUP('Arrangement B'!$B$49,Data!$A$5:$AQ$12,43,FALSE)/1000</f>
        <v>4.2943999999999996E-2</v>
      </c>
      <c r="AS234" s="5">
        <f t="shared" si="21"/>
        <v>1.0364000000000002E-2</v>
      </c>
      <c r="AT234" s="5">
        <f t="shared" si="22"/>
        <v>2.3115779999999999E-2</v>
      </c>
      <c r="AU234" s="5">
        <f t="shared" si="23"/>
        <v>1.2926E-2</v>
      </c>
      <c r="AV234" s="5">
        <f t="shared" si="24"/>
        <v>5.1573999999999995E-2</v>
      </c>
      <c r="AW234" s="6">
        <f t="shared" si="25"/>
        <v>7251.0254009583823</v>
      </c>
      <c r="AX234" s="6">
        <f t="shared" si="26"/>
        <v>9868.6209308989655</v>
      </c>
    </row>
    <row r="235" spans="39:50" x14ac:dyDescent="0.25">
      <c r="AM235" s="6">
        <f t="shared" si="27"/>
        <v>7251.0254009583823</v>
      </c>
      <c r="AN235" s="6">
        <v>121</v>
      </c>
      <c r="AO235" s="5">
        <f>AN235*VLOOKUP('Arrangement B'!$B$49,Data!$A$5:$AQ$12,40,FALSE)/1000</f>
        <v>8.1070000000000014E-3</v>
      </c>
      <c r="AP235" s="5">
        <f>$AN235*VLOOKUP('Arrangement B'!$B$49,Data!$A$5:$AQ$12,41,FALSE)/1000</f>
        <v>1.0647999999999999E-2</v>
      </c>
      <c r="AQ235" s="5">
        <f>AN235*VLOOKUP('Arrangement B'!$B$49,Data!$A$5:$AQ$12,41,FALSE)/1000</f>
        <v>1.0647999999999999E-2</v>
      </c>
      <c r="AR235" s="5">
        <f>$AN235*VLOOKUP('Arrangement B'!$B$49,Data!$A$5:$AQ$12,43,FALSE)/1000</f>
        <v>4.2591999999999998E-2</v>
      </c>
      <c r="AS235" s="5">
        <f t="shared" si="21"/>
        <v>1.0297000000000001E-2</v>
      </c>
      <c r="AT235" s="5">
        <f t="shared" si="22"/>
        <v>2.3027779999999998E-2</v>
      </c>
      <c r="AU235" s="5">
        <f t="shared" si="23"/>
        <v>1.2837999999999999E-2</v>
      </c>
      <c r="AV235" s="5">
        <f t="shared" si="24"/>
        <v>5.1221999999999997E-2</v>
      </c>
      <c r="AW235" s="6">
        <f t="shared" si="25"/>
        <v>7291.3115834166401</v>
      </c>
      <c r="AX235" s="6">
        <f t="shared" si="26"/>
        <v>9910.7542125861528</v>
      </c>
    </row>
    <row r="236" spans="39:50" x14ac:dyDescent="0.25">
      <c r="AM236" s="6">
        <f t="shared" si="27"/>
        <v>7291.3115834166401</v>
      </c>
      <c r="AN236" s="6">
        <v>120</v>
      </c>
      <c r="AO236" s="5">
        <f>AN236*VLOOKUP('Arrangement B'!$B$49,Data!$A$5:$AQ$12,40,FALSE)/1000</f>
        <v>8.0400000000000003E-3</v>
      </c>
      <c r="AP236" s="5">
        <f>$AN236*VLOOKUP('Arrangement B'!$B$49,Data!$A$5:$AQ$12,41,FALSE)/1000</f>
        <v>1.0559999999999998E-2</v>
      </c>
      <c r="AQ236" s="5">
        <f>AN236*VLOOKUP('Arrangement B'!$B$49,Data!$A$5:$AQ$12,41,FALSE)/1000</f>
        <v>1.0559999999999998E-2</v>
      </c>
      <c r="AR236" s="5">
        <f>$AN236*VLOOKUP('Arrangement B'!$B$49,Data!$A$5:$AQ$12,43,FALSE)/1000</f>
        <v>4.2239999999999993E-2</v>
      </c>
      <c r="AS236" s="5">
        <f t="shared" si="21"/>
        <v>1.023E-2</v>
      </c>
      <c r="AT236" s="5">
        <f t="shared" si="22"/>
        <v>2.293978E-2</v>
      </c>
      <c r="AU236" s="5">
        <f t="shared" si="23"/>
        <v>1.2749999999999997E-2</v>
      </c>
      <c r="AV236" s="5">
        <f t="shared" si="24"/>
        <v>5.0869999999999992E-2</v>
      </c>
      <c r="AW236" s="6">
        <f t="shared" si="25"/>
        <v>7332.0468970003349</v>
      </c>
      <c r="AX236" s="6">
        <f t="shared" si="26"/>
        <v>9953.2387969208048</v>
      </c>
    </row>
    <row r="237" spans="39:50" x14ac:dyDescent="0.25">
      <c r="AM237" s="6">
        <f t="shared" si="27"/>
        <v>7332.0468970003349</v>
      </c>
      <c r="AN237" s="6">
        <v>119</v>
      </c>
      <c r="AO237" s="5">
        <f>AN237*VLOOKUP('Arrangement B'!$B$49,Data!$A$5:$AQ$12,40,FALSE)/1000</f>
        <v>7.9730000000000009E-3</v>
      </c>
      <c r="AP237" s="5">
        <f>$AN237*VLOOKUP('Arrangement B'!$B$49,Data!$A$5:$AQ$12,41,FALSE)/1000</f>
        <v>1.0471999999999999E-2</v>
      </c>
      <c r="AQ237" s="5">
        <f>AN237*VLOOKUP('Arrangement B'!$B$49,Data!$A$5:$AQ$12,41,FALSE)/1000</f>
        <v>1.0471999999999999E-2</v>
      </c>
      <c r="AR237" s="5">
        <f>$AN237*VLOOKUP('Arrangement B'!$B$49,Data!$A$5:$AQ$12,43,FALSE)/1000</f>
        <v>4.1887999999999995E-2</v>
      </c>
      <c r="AS237" s="5">
        <f t="shared" si="21"/>
        <v>1.0163000000000002E-2</v>
      </c>
      <c r="AT237" s="5">
        <f t="shared" si="22"/>
        <v>2.2851779999999999E-2</v>
      </c>
      <c r="AU237" s="5">
        <f t="shared" si="23"/>
        <v>1.2662E-2</v>
      </c>
      <c r="AV237" s="5">
        <f t="shared" si="24"/>
        <v>5.0517999999999993E-2</v>
      </c>
      <c r="AW237" s="6">
        <f t="shared" si="25"/>
        <v>7373.2388770320531</v>
      </c>
      <c r="AX237" s="6">
        <f t="shared" si="26"/>
        <v>9996.0789620398773</v>
      </c>
    </row>
    <row r="238" spans="39:50" x14ac:dyDescent="0.25">
      <c r="AM238" s="6">
        <f t="shared" si="27"/>
        <v>7373.2388770320531</v>
      </c>
      <c r="AN238" s="6">
        <v>118</v>
      </c>
      <c r="AO238" s="5">
        <f>AN238*VLOOKUP('Arrangement B'!$B$49,Data!$A$5:$AQ$12,40,FALSE)/1000</f>
        <v>7.9059999999999998E-3</v>
      </c>
      <c r="AP238" s="5">
        <f>$AN238*VLOOKUP('Arrangement B'!$B$49,Data!$A$5:$AQ$12,41,FALSE)/1000</f>
        <v>1.0383999999999999E-2</v>
      </c>
      <c r="AQ238" s="5">
        <f>AN238*VLOOKUP('Arrangement B'!$B$49,Data!$A$5:$AQ$12,41,FALSE)/1000</f>
        <v>1.0383999999999999E-2</v>
      </c>
      <c r="AR238" s="5">
        <f>$AN238*VLOOKUP('Arrangement B'!$B$49,Data!$A$5:$AQ$12,43,FALSE)/1000</f>
        <v>4.1535999999999997E-2</v>
      </c>
      <c r="AS238" s="5">
        <f t="shared" si="21"/>
        <v>1.0096000000000001E-2</v>
      </c>
      <c r="AT238" s="5">
        <f t="shared" si="22"/>
        <v>2.2763779999999997E-2</v>
      </c>
      <c r="AU238" s="5">
        <f t="shared" si="23"/>
        <v>1.2573999999999998E-2</v>
      </c>
      <c r="AV238" s="5">
        <f t="shared" si="24"/>
        <v>5.0165999999999995E-2</v>
      </c>
      <c r="AW238" s="6">
        <f t="shared" si="25"/>
        <v>7414.8952279468758</v>
      </c>
      <c r="AX238" s="6">
        <f t="shared" si="26"/>
        <v>10039.27905339204</v>
      </c>
    </row>
    <row r="239" spans="39:50" x14ac:dyDescent="0.25">
      <c r="AM239" s="6">
        <f t="shared" si="27"/>
        <v>7414.8952279468758</v>
      </c>
      <c r="AN239" s="6">
        <v>117</v>
      </c>
      <c r="AO239" s="5">
        <f>AN239*VLOOKUP('Arrangement B'!$B$49,Data!$A$5:$AQ$12,40,FALSE)/1000</f>
        <v>7.8390000000000005E-3</v>
      </c>
      <c r="AP239" s="5">
        <f>$AN239*VLOOKUP('Arrangement B'!$B$49,Data!$A$5:$AQ$12,41,FALSE)/1000</f>
        <v>1.0296E-2</v>
      </c>
      <c r="AQ239" s="5">
        <f>AN239*VLOOKUP('Arrangement B'!$B$49,Data!$A$5:$AQ$12,41,FALSE)/1000</f>
        <v>1.0296E-2</v>
      </c>
      <c r="AR239" s="5">
        <f>$AN239*VLOOKUP('Arrangement B'!$B$49,Data!$A$5:$AQ$12,43,FALSE)/1000</f>
        <v>4.1183999999999998E-2</v>
      </c>
      <c r="AS239" s="5">
        <f t="shared" si="21"/>
        <v>1.0029E-2</v>
      </c>
      <c r="AT239" s="5">
        <f t="shared" si="22"/>
        <v>2.267578E-2</v>
      </c>
      <c r="AU239" s="5">
        <f t="shared" si="23"/>
        <v>1.2486000000000001E-2</v>
      </c>
      <c r="AV239" s="5">
        <f t="shared" si="24"/>
        <v>4.9813999999999997E-2</v>
      </c>
      <c r="AW239" s="6">
        <f t="shared" si="25"/>
        <v>7457.0238280517251</v>
      </c>
      <c r="AX239" s="6">
        <f t="shared" si="26"/>
        <v>10082.843485010075</v>
      </c>
    </row>
    <row r="240" spans="39:50" x14ac:dyDescent="0.25">
      <c r="AM240" s="6">
        <f t="shared" si="27"/>
        <v>7457.0238280517251</v>
      </c>
      <c r="AN240" s="6">
        <v>116</v>
      </c>
      <c r="AO240" s="5">
        <f>AN240*VLOOKUP('Arrangement B'!$B$49,Data!$A$5:$AQ$12,40,FALSE)/1000</f>
        <v>7.7720000000000003E-3</v>
      </c>
      <c r="AP240" s="5">
        <f>$AN240*VLOOKUP('Arrangement B'!$B$49,Data!$A$5:$AQ$12,41,FALSE)/1000</f>
        <v>1.0208E-2</v>
      </c>
      <c r="AQ240" s="5">
        <f>AN240*VLOOKUP('Arrangement B'!$B$49,Data!$A$5:$AQ$12,41,FALSE)/1000</f>
        <v>1.0208E-2</v>
      </c>
      <c r="AR240" s="5">
        <f>$AN240*VLOOKUP('Arrangement B'!$B$49,Data!$A$5:$AQ$12,43,FALSE)/1000</f>
        <v>4.0832E-2</v>
      </c>
      <c r="AS240" s="5">
        <f t="shared" si="21"/>
        <v>9.9620000000000004E-3</v>
      </c>
      <c r="AT240" s="5">
        <f t="shared" si="22"/>
        <v>2.2587780000000002E-2</v>
      </c>
      <c r="AU240" s="5">
        <f t="shared" si="23"/>
        <v>1.2397999999999999E-2</v>
      </c>
      <c r="AV240" s="5">
        <f t="shared" si="24"/>
        <v>4.9461999999999999E-2</v>
      </c>
      <c r="AW240" s="6">
        <f t="shared" si="25"/>
        <v>7499.6327344459578</v>
      </c>
      <c r="AX240" s="6">
        <f t="shared" si="26"/>
        <v>10126.776740810623</v>
      </c>
    </row>
    <row r="241" spans="39:50" x14ac:dyDescent="0.25">
      <c r="AM241" s="6">
        <f t="shared" si="27"/>
        <v>7499.6327344459578</v>
      </c>
      <c r="AN241" s="6">
        <v>115</v>
      </c>
      <c r="AO241" s="5">
        <f>AN241*VLOOKUP('Arrangement B'!$B$49,Data!$A$5:$AQ$12,40,FALSE)/1000</f>
        <v>7.705E-3</v>
      </c>
      <c r="AP241" s="5">
        <f>$AN241*VLOOKUP('Arrangement B'!$B$49,Data!$A$5:$AQ$12,41,FALSE)/1000</f>
        <v>1.0119999999999999E-2</v>
      </c>
      <c r="AQ241" s="5">
        <f>AN241*VLOOKUP('Arrangement B'!$B$49,Data!$A$5:$AQ$12,41,FALSE)/1000</f>
        <v>1.0119999999999999E-2</v>
      </c>
      <c r="AR241" s="5">
        <f>$AN241*VLOOKUP('Arrangement B'!$B$49,Data!$A$5:$AQ$12,43,FALSE)/1000</f>
        <v>4.0479999999999995E-2</v>
      </c>
      <c r="AS241" s="5">
        <f t="shared" si="21"/>
        <v>9.895000000000001E-3</v>
      </c>
      <c r="AT241" s="5">
        <f t="shared" si="22"/>
        <v>2.2499779999999997E-2</v>
      </c>
      <c r="AU241" s="5">
        <f t="shared" si="23"/>
        <v>1.2309999999999998E-2</v>
      </c>
      <c r="AV241" s="5">
        <f t="shared" si="24"/>
        <v>4.9109999999999994E-2</v>
      </c>
      <c r="AW241" s="6">
        <f t="shared" si="25"/>
        <v>7542.7301881095791</v>
      </c>
      <c r="AX241" s="6">
        <f t="shared" si="26"/>
        <v>10171.083375921909</v>
      </c>
    </row>
    <row r="242" spans="39:50" x14ac:dyDescent="0.25">
      <c r="AM242" s="6">
        <f t="shared" si="27"/>
        <v>7542.7301881095791</v>
      </c>
      <c r="AN242" s="6">
        <v>114</v>
      </c>
      <c r="AO242" s="5">
        <f>AN242*VLOOKUP('Arrangement B'!$B$49,Data!$A$5:$AQ$12,40,FALSE)/1000</f>
        <v>7.6380000000000007E-3</v>
      </c>
      <c r="AP242" s="5">
        <f>$AN242*VLOOKUP('Arrangement B'!$B$49,Data!$A$5:$AQ$12,41,FALSE)/1000</f>
        <v>1.0031999999999999E-2</v>
      </c>
      <c r="AQ242" s="5">
        <f>AN242*VLOOKUP('Arrangement B'!$B$49,Data!$A$5:$AQ$12,41,FALSE)/1000</f>
        <v>1.0031999999999999E-2</v>
      </c>
      <c r="AR242" s="5">
        <f>$AN242*VLOOKUP('Arrangement B'!$B$49,Data!$A$5:$AQ$12,43,FALSE)/1000</f>
        <v>4.0127999999999997E-2</v>
      </c>
      <c r="AS242" s="5">
        <f t="shared" si="21"/>
        <v>9.8279999999999999E-3</v>
      </c>
      <c r="AT242" s="5">
        <f t="shared" si="22"/>
        <v>2.2411779999999999E-2</v>
      </c>
      <c r="AU242" s="5">
        <f t="shared" si="23"/>
        <v>1.2222E-2</v>
      </c>
      <c r="AV242" s="5">
        <f t="shared" si="24"/>
        <v>4.8757999999999996E-2</v>
      </c>
      <c r="AW242" s="6">
        <f t="shared" si="25"/>
        <v>7586.3246191657609</v>
      </c>
      <c r="AX242" s="6">
        <f t="shared" si="26"/>
        <v>10215.768018040068</v>
      </c>
    </row>
    <row r="243" spans="39:50" x14ac:dyDescent="0.25">
      <c r="AM243" s="6">
        <f t="shared" si="27"/>
        <v>7586.3246191657609</v>
      </c>
      <c r="AN243" s="6">
        <v>113</v>
      </c>
      <c r="AO243" s="5">
        <f>AN243*VLOOKUP('Arrangement B'!$B$49,Data!$A$5:$AQ$12,40,FALSE)/1000</f>
        <v>7.5710000000000005E-3</v>
      </c>
      <c r="AP243" s="5">
        <f>$AN243*VLOOKUP('Arrangement B'!$B$49,Data!$A$5:$AQ$12,41,FALSE)/1000</f>
        <v>9.9439999999999997E-3</v>
      </c>
      <c r="AQ243" s="5">
        <f>AN243*VLOOKUP('Arrangement B'!$B$49,Data!$A$5:$AQ$12,41,FALSE)/1000</f>
        <v>9.9439999999999997E-3</v>
      </c>
      <c r="AR243" s="5">
        <f>$AN243*VLOOKUP('Arrangement B'!$B$49,Data!$A$5:$AQ$12,43,FALSE)/1000</f>
        <v>3.9775999999999999E-2</v>
      </c>
      <c r="AS243" s="5">
        <f t="shared" si="21"/>
        <v>9.7610000000000006E-3</v>
      </c>
      <c r="AT243" s="5">
        <f t="shared" si="22"/>
        <v>2.2323780000000001E-2</v>
      </c>
      <c r="AU243" s="5">
        <f t="shared" si="23"/>
        <v>1.2133999999999999E-2</v>
      </c>
      <c r="AV243" s="5">
        <f t="shared" si="24"/>
        <v>4.8405999999999998E-2</v>
      </c>
      <c r="AW243" s="6">
        <f t="shared" si="25"/>
        <v>7630.4246523246902</v>
      </c>
      <c r="AX243" s="6">
        <f t="shared" si="26"/>
        <v>10260.835368814791</v>
      </c>
    </row>
    <row r="244" spans="39:50" x14ac:dyDescent="0.25">
      <c r="AM244" s="6">
        <f t="shared" si="27"/>
        <v>7630.4246523246902</v>
      </c>
      <c r="AN244" s="6">
        <v>112</v>
      </c>
      <c r="AO244" s="5">
        <f>AN244*VLOOKUP('Arrangement B'!$B$49,Data!$A$5:$AQ$12,40,FALSE)/1000</f>
        <v>7.5040000000000003E-3</v>
      </c>
      <c r="AP244" s="5">
        <f>$AN244*VLOOKUP('Arrangement B'!$B$49,Data!$A$5:$AQ$12,41,FALSE)/1000</f>
        <v>9.8560000000000002E-3</v>
      </c>
      <c r="AQ244" s="5">
        <f>AN244*VLOOKUP('Arrangement B'!$B$49,Data!$A$5:$AQ$12,41,FALSE)/1000</f>
        <v>9.8560000000000002E-3</v>
      </c>
      <c r="AR244" s="5">
        <f>$AN244*VLOOKUP('Arrangement B'!$B$49,Data!$A$5:$AQ$12,43,FALSE)/1000</f>
        <v>3.9424000000000001E-2</v>
      </c>
      <c r="AS244" s="5">
        <f t="shared" si="21"/>
        <v>9.6940000000000012E-3</v>
      </c>
      <c r="AT244" s="5">
        <f t="shared" si="22"/>
        <v>2.223578E-2</v>
      </c>
      <c r="AU244" s="5">
        <f t="shared" si="23"/>
        <v>1.2046000000000001E-2</v>
      </c>
      <c r="AV244" s="5">
        <f t="shared" si="24"/>
        <v>4.8053999999999999E-2</v>
      </c>
      <c r="AW244" s="6">
        <f t="shared" si="25"/>
        <v>7675.0391125159986</v>
      </c>
      <c r="AX244" s="6">
        <f t="shared" si="26"/>
        <v>10306.290205264897</v>
      </c>
    </row>
    <row r="245" spans="39:50" x14ac:dyDescent="0.25">
      <c r="AM245" s="6">
        <f t="shared" si="27"/>
        <v>7675.0391125159986</v>
      </c>
      <c r="AN245" s="6">
        <v>111</v>
      </c>
      <c r="AO245" s="5">
        <f>AN245*VLOOKUP('Arrangement B'!$B$49,Data!$A$5:$AQ$12,40,FALSE)/1000</f>
        <v>7.437E-3</v>
      </c>
      <c r="AP245" s="5">
        <f>$AN245*VLOOKUP('Arrangement B'!$B$49,Data!$A$5:$AQ$12,41,FALSE)/1000</f>
        <v>9.7679999999999989E-3</v>
      </c>
      <c r="AQ245" s="5">
        <f>AN245*VLOOKUP('Arrangement B'!$B$49,Data!$A$5:$AQ$12,41,FALSE)/1000</f>
        <v>9.7679999999999989E-3</v>
      </c>
      <c r="AR245" s="5">
        <f>$AN245*VLOOKUP('Arrangement B'!$B$49,Data!$A$5:$AQ$12,43,FALSE)/1000</f>
        <v>3.9071999999999996E-2</v>
      </c>
      <c r="AS245" s="5">
        <f t="shared" si="21"/>
        <v>9.6270000000000001E-3</v>
      </c>
      <c r="AT245" s="5">
        <f t="shared" si="22"/>
        <v>2.2147779999999999E-2</v>
      </c>
      <c r="AU245" s="5">
        <f t="shared" si="23"/>
        <v>1.1958E-2</v>
      </c>
      <c r="AV245" s="5">
        <f t="shared" si="24"/>
        <v>4.7701999999999994E-2</v>
      </c>
      <c r="AW245" s="6">
        <f t="shared" si="25"/>
        <v>7720.1770307174575</v>
      </c>
      <c r="AX245" s="6">
        <f t="shared" si="26"/>
        <v>10352.137381224573</v>
      </c>
    </row>
    <row r="246" spans="39:50" x14ac:dyDescent="0.25">
      <c r="AM246" s="6">
        <f t="shared" si="27"/>
        <v>7720.1770307174575</v>
      </c>
      <c r="AN246" s="6">
        <v>110</v>
      </c>
      <c r="AO246" s="5">
        <f>AN246*VLOOKUP('Arrangement B'!$B$49,Data!$A$5:$AQ$12,40,FALSE)/1000</f>
        <v>7.3699999999999998E-3</v>
      </c>
      <c r="AP246" s="5">
        <f>$AN246*VLOOKUP('Arrangement B'!$B$49,Data!$A$5:$AQ$12,41,FALSE)/1000</f>
        <v>9.6799999999999994E-3</v>
      </c>
      <c r="AQ246" s="5">
        <f>AN246*VLOOKUP('Arrangement B'!$B$49,Data!$A$5:$AQ$12,41,FALSE)/1000</f>
        <v>9.6799999999999994E-3</v>
      </c>
      <c r="AR246" s="5">
        <f>$AN246*VLOOKUP('Arrangement B'!$B$49,Data!$A$5:$AQ$12,43,FALSE)/1000</f>
        <v>3.8719999999999997E-2</v>
      </c>
      <c r="AS246" s="5">
        <f t="shared" si="21"/>
        <v>9.5599999999999991E-3</v>
      </c>
      <c r="AT246" s="5">
        <f t="shared" si="22"/>
        <v>2.2059780000000001E-2</v>
      </c>
      <c r="AU246" s="5">
        <f t="shared" si="23"/>
        <v>1.1869999999999999E-2</v>
      </c>
      <c r="AV246" s="5">
        <f t="shared" si="24"/>
        <v>4.7349999999999996E-2</v>
      </c>
      <c r="AW246" s="6">
        <f t="shared" si="25"/>
        <v>7765.8476499879416</v>
      </c>
      <c r="AX246" s="6">
        <f t="shared" si="26"/>
        <v>10398.381828820946</v>
      </c>
    </row>
    <row r="247" spans="39:50" x14ac:dyDescent="0.25">
      <c r="AM247" s="6">
        <f t="shared" si="27"/>
        <v>7765.8476499879416</v>
      </c>
      <c r="AN247" s="6">
        <v>109</v>
      </c>
      <c r="AO247" s="5">
        <f>AN247*VLOOKUP('Arrangement B'!$B$49,Data!$A$5:$AQ$12,40,FALSE)/1000</f>
        <v>7.3030000000000005E-3</v>
      </c>
      <c r="AP247" s="5">
        <f>$AN247*VLOOKUP('Arrangement B'!$B$49,Data!$A$5:$AQ$12,41,FALSE)/1000</f>
        <v>9.5919999999999981E-3</v>
      </c>
      <c r="AQ247" s="5">
        <f>AN247*VLOOKUP('Arrangement B'!$B$49,Data!$A$5:$AQ$12,41,FALSE)/1000</f>
        <v>9.5919999999999981E-3</v>
      </c>
      <c r="AR247" s="5">
        <f>$AN247*VLOOKUP('Arrangement B'!$B$49,Data!$A$5:$AQ$12,43,FALSE)/1000</f>
        <v>3.8367999999999992E-2</v>
      </c>
      <c r="AS247" s="5">
        <f t="shared" si="21"/>
        <v>9.4930000000000014E-3</v>
      </c>
      <c r="AT247" s="5">
        <f t="shared" si="22"/>
        <v>2.1971779999999996E-2</v>
      </c>
      <c r="AU247" s="5">
        <f t="shared" si="23"/>
        <v>1.1781999999999997E-2</v>
      </c>
      <c r="AV247" s="5">
        <f t="shared" si="24"/>
        <v>4.6997999999999991E-2</v>
      </c>
      <c r="AW247" s="6">
        <f t="shared" si="25"/>
        <v>7812.060431713031</v>
      </c>
      <c r="AX247" s="6">
        <f t="shared" si="26"/>
        <v>10445.028559983766</v>
      </c>
    </row>
    <row r="248" spans="39:50" x14ac:dyDescent="0.25">
      <c r="AM248" s="6">
        <f t="shared" si="27"/>
        <v>7812.060431713031</v>
      </c>
      <c r="AN248" s="6">
        <v>108</v>
      </c>
      <c r="AO248" s="5">
        <f>AN248*VLOOKUP('Arrangement B'!$B$49,Data!$A$5:$AQ$12,40,FALSE)/1000</f>
        <v>7.2360000000000002E-3</v>
      </c>
      <c r="AP248" s="5">
        <f>$AN248*VLOOKUP('Arrangement B'!$B$49,Data!$A$5:$AQ$12,41,FALSE)/1000</f>
        <v>9.5040000000000003E-3</v>
      </c>
      <c r="AQ248" s="5">
        <f>AN248*VLOOKUP('Arrangement B'!$B$49,Data!$A$5:$AQ$12,41,FALSE)/1000</f>
        <v>9.5040000000000003E-3</v>
      </c>
      <c r="AR248" s="5">
        <f>$AN248*VLOOKUP('Arrangement B'!$B$49,Data!$A$5:$AQ$12,43,FALSE)/1000</f>
        <v>3.8016000000000001E-2</v>
      </c>
      <c r="AS248" s="5">
        <f t="shared" si="21"/>
        <v>9.4260000000000004E-3</v>
      </c>
      <c r="AT248" s="5">
        <f t="shared" si="22"/>
        <v>2.1883779999999999E-2</v>
      </c>
      <c r="AU248" s="5">
        <f t="shared" si="23"/>
        <v>1.1694E-2</v>
      </c>
      <c r="AV248" s="5">
        <f t="shared" si="24"/>
        <v>4.6646E-2</v>
      </c>
      <c r="AW248" s="6">
        <f t="shared" si="25"/>
        <v>7858.8250620719928</v>
      </c>
      <c r="AX248" s="6">
        <f t="shared" si="26"/>
        <v>10492.082667987863</v>
      </c>
    </row>
    <row r="249" spans="39:50" x14ac:dyDescent="0.25">
      <c r="AM249" s="6">
        <f t="shared" si="27"/>
        <v>7858.8250620719928</v>
      </c>
      <c r="AN249" s="6">
        <v>107</v>
      </c>
      <c r="AO249" s="5">
        <f>AN249*VLOOKUP('Arrangement B'!$B$49,Data!$A$5:$AQ$12,40,FALSE)/1000</f>
        <v>7.1690000000000009E-3</v>
      </c>
      <c r="AP249" s="5">
        <f>$AN249*VLOOKUP('Arrangement B'!$B$49,Data!$A$5:$AQ$12,41,FALSE)/1000</f>
        <v>9.415999999999999E-3</v>
      </c>
      <c r="AQ249" s="5">
        <f>AN249*VLOOKUP('Arrangement B'!$B$49,Data!$A$5:$AQ$12,41,FALSE)/1000</f>
        <v>9.415999999999999E-3</v>
      </c>
      <c r="AR249" s="5">
        <f>$AN249*VLOOKUP('Arrangement B'!$B$49,Data!$A$5:$AQ$12,43,FALSE)/1000</f>
        <v>3.7663999999999996E-2</v>
      </c>
      <c r="AS249" s="5">
        <f t="shared" si="21"/>
        <v>9.359000000000001E-3</v>
      </c>
      <c r="AT249" s="5">
        <f t="shared" si="22"/>
        <v>2.1795780000000001E-2</v>
      </c>
      <c r="AU249" s="5">
        <f t="shared" si="23"/>
        <v>1.1605999999999998E-2</v>
      </c>
      <c r="AV249" s="5">
        <f t="shared" si="24"/>
        <v>4.6293999999999995E-2</v>
      </c>
      <c r="AW249" s="6">
        <f t="shared" si="25"/>
        <v>7906.1514587354113</v>
      </c>
      <c r="AX249" s="6">
        <f t="shared" si="26"/>
        <v>10539.549329029203</v>
      </c>
    </row>
    <row r="250" spans="39:50" x14ac:dyDescent="0.25">
      <c r="AM250" s="6">
        <f t="shared" si="27"/>
        <v>7906.1514587354113</v>
      </c>
      <c r="AN250" s="6">
        <v>106</v>
      </c>
      <c r="AO250" s="5">
        <f>AN250*VLOOKUP('Arrangement B'!$B$49,Data!$A$5:$AQ$12,40,FALSE)/1000</f>
        <v>7.1020000000000007E-3</v>
      </c>
      <c r="AP250" s="5">
        <f>$AN250*VLOOKUP('Arrangement B'!$B$49,Data!$A$5:$AQ$12,41,FALSE)/1000</f>
        <v>9.3279999999999995E-3</v>
      </c>
      <c r="AQ250" s="5">
        <f>AN250*VLOOKUP('Arrangement B'!$B$49,Data!$A$5:$AQ$12,41,FALSE)/1000</f>
        <v>9.3279999999999995E-3</v>
      </c>
      <c r="AR250" s="5">
        <f>$AN250*VLOOKUP('Arrangement B'!$B$49,Data!$A$5:$AQ$12,43,FALSE)/1000</f>
        <v>3.7311999999999998E-2</v>
      </c>
      <c r="AS250" s="5">
        <f t="shared" si="21"/>
        <v>9.2920000000000016E-3</v>
      </c>
      <c r="AT250" s="5">
        <f t="shared" si="22"/>
        <v>2.1707779999999999E-2</v>
      </c>
      <c r="AU250" s="5">
        <f t="shared" si="23"/>
        <v>1.1518E-2</v>
      </c>
      <c r="AV250" s="5">
        <f t="shared" si="24"/>
        <v>4.5941999999999997E-2</v>
      </c>
      <c r="AW250" s="6">
        <f t="shared" si="25"/>
        <v>7954.0497778029685</v>
      </c>
      <c r="AX250" s="6">
        <f t="shared" si="26"/>
        <v>10587.433803835249</v>
      </c>
    </row>
    <row r="251" spans="39:50" x14ac:dyDescent="0.25">
      <c r="AM251" s="6">
        <f t="shared" si="27"/>
        <v>7954.0497778029685</v>
      </c>
      <c r="AN251" s="6">
        <v>105</v>
      </c>
      <c r="AO251" s="5">
        <f>AN251*VLOOKUP('Arrangement B'!$B$49,Data!$A$5:$AQ$12,40,FALSE)/1000</f>
        <v>7.0350000000000005E-3</v>
      </c>
      <c r="AP251" s="5">
        <f>$AN251*VLOOKUP('Arrangement B'!$B$49,Data!$A$5:$AQ$12,41,FALSE)/1000</f>
        <v>9.2399999999999999E-3</v>
      </c>
      <c r="AQ251" s="5">
        <f>AN251*VLOOKUP('Arrangement B'!$B$49,Data!$A$5:$AQ$12,41,FALSE)/1000</f>
        <v>9.2399999999999999E-3</v>
      </c>
      <c r="AR251" s="5">
        <f>$AN251*VLOOKUP('Arrangement B'!$B$49,Data!$A$5:$AQ$12,43,FALSE)/1000</f>
        <v>3.696E-2</v>
      </c>
      <c r="AS251" s="5">
        <f t="shared" si="21"/>
        <v>9.2250000000000006E-3</v>
      </c>
      <c r="AT251" s="5">
        <f t="shared" si="22"/>
        <v>2.1619779999999998E-2</v>
      </c>
      <c r="AU251" s="5">
        <f t="shared" si="23"/>
        <v>1.1429999999999999E-2</v>
      </c>
      <c r="AV251" s="5">
        <f t="shared" si="24"/>
        <v>4.5589999999999999E-2</v>
      </c>
      <c r="AW251" s="6">
        <f t="shared" si="25"/>
        <v>8002.5304209915657</v>
      </c>
      <c r="AX251" s="6">
        <f t="shared" si="26"/>
        <v>10635.741439310463</v>
      </c>
    </row>
    <row r="252" spans="39:50" x14ac:dyDescent="0.25">
      <c r="AM252" s="6">
        <f t="shared" si="27"/>
        <v>8002.5304209915657</v>
      </c>
      <c r="AN252" s="6">
        <v>104</v>
      </c>
      <c r="AO252" s="5">
        <f>AN252*VLOOKUP('Arrangement B'!$B$49,Data!$A$5:$AQ$12,40,FALSE)/1000</f>
        <v>6.9680000000000002E-3</v>
      </c>
      <c r="AP252" s="5">
        <f>$AN252*VLOOKUP('Arrangement B'!$B$49,Data!$A$5:$AQ$12,41,FALSE)/1000</f>
        <v>9.1519999999999987E-3</v>
      </c>
      <c r="AQ252" s="5">
        <f>AN252*VLOOKUP('Arrangement B'!$B$49,Data!$A$5:$AQ$12,41,FALSE)/1000</f>
        <v>9.1519999999999987E-3</v>
      </c>
      <c r="AR252" s="5">
        <f>$AN252*VLOOKUP('Arrangement B'!$B$49,Data!$A$5:$AQ$12,43,FALSE)/1000</f>
        <v>3.6607999999999995E-2</v>
      </c>
      <c r="AS252" s="5">
        <f t="shared" si="21"/>
        <v>9.1579999999999995E-3</v>
      </c>
      <c r="AT252" s="5">
        <f t="shared" si="22"/>
        <v>2.153178E-2</v>
      </c>
      <c r="AU252" s="5">
        <f t="shared" si="23"/>
        <v>1.1341999999999998E-2</v>
      </c>
      <c r="AV252" s="5">
        <f t="shared" si="24"/>
        <v>4.5237999999999993E-2</v>
      </c>
      <c r="AW252" s="6">
        <f t="shared" si="25"/>
        <v>8051.6040430843013</v>
      </c>
      <c r="AX252" s="6">
        <f t="shared" si="26"/>
        <v>10684.477670217722</v>
      </c>
    </row>
    <row r="253" spans="39:50" x14ac:dyDescent="0.25">
      <c r="AM253" s="6">
        <f t="shared" si="27"/>
        <v>8051.6040430843013</v>
      </c>
      <c r="AN253" s="6">
        <v>103</v>
      </c>
      <c r="AO253" s="5">
        <f>AN253*VLOOKUP('Arrangement B'!$B$49,Data!$A$5:$AQ$12,40,FALSE)/1000</f>
        <v>6.9010000000000009E-3</v>
      </c>
      <c r="AP253" s="5">
        <f>$AN253*VLOOKUP('Arrangement B'!$B$49,Data!$A$5:$AQ$12,41,FALSE)/1000</f>
        <v>9.0640000000000009E-3</v>
      </c>
      <c r="AQ253" s="5">
        <f>AN253*VLOOKUP('Arrangement B'!$B$49,Data!$A$5:$AQ$12,41,FALSE)/1000</f>
        <v>9.0640000000000009E-3</v>
      </c>
      <c r="AR253" s="5">
        <f>$AN253*VLOOKUP('Arrangement B'!$B$49,Data!$A$5:$AQ$12,43,FALSE)/1000</f>
        <v>3.6256000000000004E-2</v>
      </c>
      <c r="AS253" s="5">
        <f t="shared" si="21"/>
        <v>9.0910000000000019E-3</v>
      </c>
      <c r="AT253" s="5">
        <f t="shared" si="22"/>
        <v>2.1443780000000003E-2</v>
      </c>
      <c r="AU253" s="5">
        <f t="shared" si="23"/>
        <v>1.1254E-2</v>
      </c>
      <c r="AV253" s="5">
        <f t="shared" si="24"/>
        <v>4.4886000000000002E-2</v>
      </c>
      <c r="AW253" s="6">
        <f t="shared" si="25"/>
        <v>8101.2815596513792</v>
      </c>
      <c r="AX253" s="6">
        <f t="shared" si="26"/>
        <v>10733.648020896477</v>
      </c>
    </row>
    <row r="254" spans="39:50" x14ac:dyDescent="0.25">
      <c r="AM254" s="6">
        <f t="shared" si="27"/>
        <v>8101.2815596513792</v>
      </c>
      <c r="AN254" s="6">
        <v>102</v>
      </c>
      <c r="AO254" s="5">
        <f>AN254*VLOOKUP('Arrangement B'!$B$49,Data!$A$5:$AQ$12,40,FALSE)/1000</f>
        <v>6.8340000000000007E-3</v>
      </c>
      <c r="AP254" s="5">
        <f>$AN254*VLOOKUP('Arrangement B'!$B$49,Data!$A$5:$AQ$12,41,FALSE)/1000</f>
        <v>8.9759999999999996E-3</v>
      </c>
      <c r="AQ254" s="5">
        <f>AN254*VLOOKUP('Arrangement B'!$B$49,Data!$A$5:$AQ$12,41,FALSE)/1000</f>
        <v>8.9759999999999996E-3</v>
      </c>
      <c r="AR254" s="5">
        <f>$AN254*VLOOKUP('Arrangement B'!$B$49,Data!$A$5:$AQ$12,43,FALSE)/1000</f>
        <v>3.5903999999999998E-2</v>
      </c>
      <c r="AS254" s="5">
        <f t="shared" si="21"/>
        <v>9.0240000000000008E-3</v>
      </c>
      <c r="AT254" s="5">
        <f t="shared" si="22"/>
        <v>2.1355779999999998E-2</v>
      </c>
      <c r="AU254" s="5">
        <f t="shared" si="23"/>
        <v>1.1165999999999999E-2</v>
      </c>
      <c r="AV254" s="5">
        <f t="shared" si="24"/>
        <v>4.4533999999999997E-2</v>
      </c>
      <c r="AW254" s="6">
        <f t="shared" si="25"/>
        <v>8151.5741550545881</v>
      </c>
      <c r="AX254" s="6">
        <f t="shared" si="26"/>
        <v>10783.258107018488</v>
      </c>
    </row>
    <row r="255" spans="39:50" x14ac:dyDescent="0.25">
      <c r="AM255" s="6">
        <f t="shared" si="27"/>
        <v>8151.5741550545881</v>
      </c>
      <c r="AN255" s="6">
        <v>101</v>
      </c>
      <c r="AO255" s="5">
        <f>AN255*VLOOKUP('Arrangement B'!$B$49,Data!$A$5:$AQ$12,40,FALSE)/1000</f>
        <v>6.7670000000000004E-3</v>
      </c>
      <c r="AP255" s="5">
        <f>$AN255*VLOOKUP('Arrangement B'!$B$49,Data!$A$5:$AQ$12,41,FALSE)/1000</f>
        <v>8.8880000000000001E-3</v>
      </c>
      <c r="AQ255" s="5">
        <f>AN255*VLOOKUP('Arrangement B'!$B$49,Data!$A$5:$AQ$12,41,FALSE)/1000</f>
        <v>8.8880000000000001E-3</v>
      </c>
      <c r="AR255" s="5">
        <f>$AN255*VLOOKUP('Arrangement B'!$B$49,Data!$A$5:$AQ$12,43,FALSE)/1000</f>
        <v>3.5552E-2</v>
      </c>
      <c r="AS255" s="5">
        <f t="shared" si="21"/>
        <v>8.9569999999999997E-3</v>
      </c>
      <c r="AT255" s="5">
        <f t="shared" si="22"/>
        <v>2.126778E-2</v>
      </c>
      <c r="AU255" s="5">
        <f t="shared" si="23"/>
        <v>1.1078000000000001E-2</v>
      </c>
      <c r="AV255" s="5">
        <f t="shared" si="24"/>
        <v>4.4181999999999999E-2</v>
      </c>
      <c r="AW255" s="6">
        <f t="shared" si="25"/>
        <v>8202.4932907475304</v>
      </c>
      <c r="AX255" s="6">
        <f t="shared" si="26"/>
        <v>10833.31363738198</v>
      </c>
    </row>
    <row r="256" spans="39:50" x14ac:dyDescent="0.25">
      <c r="AM256" s="6">
        <f t="shared" si="27"/>
        <v>8202.4932907475304</v>
      </c>
      <c r="AN256" s="6">
        <v>100</v>
      </c>
      <c r="AO256" s="5">
        <f>AN256*VLOOKUP('Arrangement B'!$B$49,Data!$A$5:$AQ$12,40,FALSE)/1000</f>
        <v>6.7000000000000002E-3</v>
      </c>
      <c r="AP256" s="5">
        <f>$AN256*VLOOKUP('Arrangement B'!$B$49,Data!$A$5:$AQ$12,41,FALSE)/1000</f>
        <v>8.7999999999999988E-3</v>
      </c>
      <c r="AQ256" s="5">
        <f>AN256*VLOOKUP('Arrangement B'!$B$49,Data!$A$5:$AQ$12,41,FALSE)/1000</f>
        <v>8.7999999999999988E-3</v>
      </c>
      <c r="AR256" s="5">
        <f>$AN256*VLOOKUP('Arrangement B'!$B$49,Data!$A$5:$AQ$12,43,FALSE)/1000</f>
        <v>3.5199999999999995E-2</v>
      </c>
      <c r="AS256" s="5">
        <f t="shared" si="21"/>
        <v>8.8900000000000003E-3</v>
      </c>
      <c r="AT256" s="5">
        <f t="shared" si="22"/>
        <v>2.1179779999999999E-2</v>
      </c>
      <c r="AU256" s="5">
        <f t="shared" si="23"/>
        <v>1.099E-2</v>
      </c>
      <c r="AV256" s="5">
        <f t="shared" si="24"/>
        <v>4.3829999999999994E-2</v>
      </c>
      <c r="AW256" s="6">
        <f t="shared" si="25"/>
        <v>8254.0507138843786</v>
      </c>
      <c r="AX256" s="6">
        <f t="shared" si="26"/>
        <v>10883.820415745118</v>
      </c>
    </row>
    <row r="257" spans="39:50" x14ac:dyDescent="0.25">
      <c r="AM257" s="6">
        <f t="shared" si="27"/>
        <v>8254.0507138843786</v>
      </c>
      <c r="AN257" s="6">
        <v>99</v>
      </c>
      <c r="AO257" s="5">
        <f>AN257*VLOOKUP('Arrangement B'!$B$49,Data!$A$5:$AQ$12,40,FALSE)/1000</f>
        <v>6.633E-3</v>
      </c>
      <c r="AP257" s="5">
        <f>$AN257*VLOOKUP('Arrangement B'!$B$49,Data!$A$5:$AQ$12,41,FALSE)/1000</f>
        <v>8.7119999999999993E-3</v>
      </c>
      <c r="AQ257" s="5">
        <f>AN257*VLOOKUP('Arrangement B'!$B$49,Data!$A$5:$AQ$12,41,FALSE)/1000</f>
        <v>8.7119999999999993E-3</v>
      </c>
      <c r="AR257" s="5">
        <f>$AN257*VLOOKUP('Arrangement B'!$B$49,Data!$A$5:$AQ$12,43,FALSE)/1000</f>
        <v>3.4847999999999997E-2</v>
      </c>
      <c r="AS257" s="5">
        <f t="shared" si="21"/>
        <v>8.823000000000001E-3</v>
      </c>
      <c r="AT257" s="5">
        <f t="shared" si="22"/>
        <v>2.1091779999999997E-2</v>
      </c>
      <c r="AU257" s="5">
        <f t="shared" si="23"/>
        <v>1.0901999999999998E-2</v>
      </c>
      <c r="AV257" s="5">
        <f t="shared" si="24"/>
        <v>4.3477999999999996E-2</v>
      </c>
      <c r="AW257" s="6">
        <f t="shared" si="25"/>
        <v>8306.2584662505906</v>
      </c>
      <c r="AX257" s="6">
        <f t="shared" si="26"/>
        <v>10934.784342699648</v>
      </c>
    </row>
    <row r="258" spans="39:50" x14ac:dyDescent="0.25">
      <c r="AM258" s="6">
        <f t="shared" si="27"/>
        <v>8306.2584662505906</v>
      </c>
      <c r="AN258" s="6">
        <v>98</v>
      </c>
      <c r="AO258" s="5">
        <f>AN258*VLOOKUP('Arrangement B'!$B$49,Data!$A$5:$AQ$12,40,FALSE)/1000</f>
        <v>6.5660000000000007E-3</v>
      </c>
      <c r="AP258" s="5">
        <f>$AN258*VLOOKUP('Arrangement B'!$B$49,Data!$A$5:$AQ$12,41,FALSE)/1000</f>
        <v>8.623999999999998E-3</v>
      </c>
      <c r="AQ258" s="5">
        <f>AN258*VLOOKUP('Arrangement B'!$B$49,Data!$A$5:$AQ$12,41,FALSE)/1000</f>
        <v>8.623999999999998E-3</v>
      </c>
      <c r="AR258" s="5">
        <f>$AN258*VLOOKUP('Arrangement B'!$B$49,Data!$A$5:$AQ$12,43,FALSE)/1000</f>
        <v>3.4495999999999992E-2</v>
      </c>
      <c r="AS258" s="5">
        <f t="shared" si="21"/>
        <v>8.7559999999999999E-3</v>
      </c>
      <c r="AT258" s="5">
        <f t="shared" si="22"/>
        <v>2.100378E-2</v>
      </c>
      <c r="AU258" s="5">
        <f t="shared" si="23"/>
        <v>1.0813999999999997E-2</v>
      </c>
      <c r="AV258" s="5">
        <f t="shared" si="24"/>
        <v>4.3125999999999991E-2</v>
      </c>
      <c r="AW258" s="6">
        <f t="shared" si="25"/>
        <v>8359.1288935296725</v>
      </c>
      <c r="AX258" s="6">
        <f t="shared" si="26"/>
        <v>10986.211417585635</v>
      </c>
    </row>
    <row r="259" spans="39:50" x14ac:dyDescent="0.25">
      <c r="AM259" s="6">
        <f t="shared" si="27"/>
        <v>8359.1288935296725</v>
      </c>
      <c r="AN259" s="6">
        <v>97</v>
      </c>
      <c r="AO259" s="5">
        <f>AN259*VLOOKUP('Arrangement B'!$B$49,Data!$A$5:$AQ$12,40,FALSE)/1000</f>
        <v>6.4990000000000004E-3</v>
      </c>
      <c r="AP259" s="5">
        <f>$AN259*VLOOKUP('Arrangement B'!$B$49,Data!$A$5:$AQ$12,41,FALSE)/1000</f>
        <v>8.5360000000000002E-3</v>
      </c>
      <c r="AQ259" s="5">
        <f>AN259*VLOOKUP('Arrangement B'!$B$49,Data!$A$5:$AQ$12,41,FALSE)/1000</f>
        <v>8.5360000000000002E-3</v>
      </c>
      <c r="AR259" s="5">
        <f>$AN259*VLOOKUP('Arrangement B'!$B$49,Data!$A$5:$AQ$12,43,FALSE)/1000</f>
        <v>3.4144000000000001E-2</v>
      </c>
      <c r="AS259" s="5">
        <f t="shared" si="21"/>
        <v>8.6890000000000005E-3</v>
      </c>
      <c r="AT259" s="5">
        <f t="shared" si="22"/>
        <v>2.0915780000000002E-2</v>
      </c>
      <c r="AU259" s="5">
        <f t="shared" si="23"/>
        <v>1.0725999999999999E-2</v>
      </c>
      <c r="AV259" s="5">
        <f t="shared" si="24"/>
        <v>4.2774E-2</v>
      </c>
      <c r="AW259" s="6">
        <f t="shared" si="25"/>
        <v>8412.6746549207874</v>
      </c>
      <c r="AX259" s="6">
        <f t="shared" si="26"/>
        <v>11038.107740448218</v>
      </c>
    </row>
    <row r="260" spans="39:50" x14ac:dyDescent="0.25">
      <c r="AM260" s="6">
        <f t="shared" si="27"/>
        <v>8412.6746549207874</v>
      </c>
      <c r="AN260" s="6">
        <v>96</v>
      </c>
      <c r="AO260" s="5">
        <f>AN260*VLOOKUP('Arrangement B'!$B$49,Data!$A$5:$AQ$12,40,FALSE)/1000</f>
        <v>6.4320000000000002E-3</v>
      </c>
      <c r="AP260" s="5">
        <f>$AN260*VLOOKUP('Arrangement B'!$B$49,Data!$A$5:$AQ$12,41,FALSE)/1000</f>
        <v>8.4480000000000006E-3</v>
      </c>
      <c r="AQ260" s="5">
        <f>AN260*VLOOKUP('Arrangement B'!$B$49,Data!$A$5:$AQ$12,41,FALSE)/1000</f>
        <v>8.4480000000000006E-3</v>
      </c>
      <c r="AR260" s="5">
        <f>$AN260*VLOOKUP('Arrangement B'!$B$49,Data!$A$5:$AQ$12,43,FALSE)/1000</f>
        <v>3.3792000000000003E-2</v>
      </c>
      <c r="AS260" s="5">
        <f t="shared" si="21"/>
        <v>8.6220000000000012E-3</v>
      </c>
      <c r="AT260" s="5">
        <f t="shared" si="22"/>
        <v>2.0827780000000001E-2</v>
      </c>
      <c r="AU260" s="5">
        <f t="shared" si="23"/>
        <v>1.0638000000000002E-2</v>
      </c>
      <c r="AV260" s="5">
        <f t="shared" si="24"/>
        <v>4.2422000000000001E-2</v>
      </c>
      <c r="AW260" s="6">
        <f t="shared" si="25"/>
        <v>8466.9087331227383</v>
      </c>
      <c r="AX260" s="6">
        <f t="shared" si="26"/>
        <v>11090.479514037306</v>
      </c>
    </row>
    <row r="261" spans="39:50" x14ac:dyDescent="0.25">
      <c r="AM261" s="6">
        <f t="shared" si="27"/>
        <v>8466.9087331227383</v>
      </c>
      <c r="AN261" s="6">
        <v>95</v>
      </c>
      <c r="AO261" s="5">
        <f>AN261*VLOOKUP('Arrangement B'!$B$49,Data!$A$5:$AQ$12,40,FALSE)/1000</f>
        <v>6.365E-3</v>
      </c>
      <c r="AP261" s="5">
        <f>$AN261*VLOOKUP('Arrangement B'!$B$49,Data!$A$5:$AQ$12,41,FALSE)/1000</f>
        <v>8.3599999999999994E-3</v>
      </c>
      <c r="AQ261" s="5">
        <f>AN261*VLOOKUP('Arrangement B'!$B$49,Data!$A$5:$AQ$12,41,FALSE)/1000</f>
        <v>8.3599999999999994E-3</v>
      </c>
      <c r="AR261" s="5">
        <f>$AN261*VLOOKUP('Arrangement B'!$B$49,Data!$A$5:$AQ$12,43,FALSE)/1000</f>
        <v>3.3439999999999998E-2</v>
      </c>
      <c r="AS261" s="5">
        <f t="shared" si="21"/>
        <v>8.5550000000000001E-3</v>
      </c>
      <c r="AT261" s="5">
        <f t="shared" si="22"/>
        <v>2.0739779999999999E-2</v>
      </c>
      <c r="AU261" s="5">
        <f t="shared" si="23"/>
        <v>1.055E-2</v>
      </c>
      <c r="AV261" s="5">
        <f t="shared" si="24"/>
        <v>4.2069999999999996E-2</v>
      </c>
      <c r="AW261" s="6">
        <f t="shared" si="25"/>
        <v>8521.8444447006859</v>
      </c>
      <c r="AX261" s="6">
        <f t="shared" si="26"/>
        <v>11143.333045851181</v>
      </c>
    </row>
    <row r="262" spans="39:50" x14ac:dyDescent="0.25">
      <c r="AM262" s="6">
        <f t="shared" si="27"/>
        <v>8521.8444447006859</v>
      </c>
      <c r="AN262" s="6">
        <v>94</v>
      </c>
      <c r="AO262" s="5">
        <f>AN262*VLOOKUP('Arrangement B'!$B$49,Data!$A$5:$AQ$12,40,FALSE)/1000</f>
        <v>6.2979999999999998E-3</v>
      </c>
      <c r="AP262" s="5">
        <f>$AN262*VLOOKUP('Arrangement B'!$B$49,Data!$A$5:$AQ$12,41,FALSE)/1000</f>
        <v>8.2719999999999998E-3</v>
      </c>
      <c r="AQ262" s="5">
        <f>AN262*VLOOKUP('Arrangement B'!$B$49,Data!$A$5:$AQ$12,41,FALSE)/1000</f>
        <v>8.2719999999999998E-3</v>
      </c>
      <c r="AR262" s="5">
        <f>$AN262*VLOOKUP('Arrangement B'!$B$49,Data!$A$5:$AQ$12,43,FALSE)/1000</f>
        <v>3.3087999999999999E-2</v>
      </c>
      <c r="AS262" s="5">
        <f t="shared" si="21"/>
        <v>8.487999999999999E-3</v>
      </c>
      <c r="AT262" s="5">
        <f t="shared" si="22"/>
        <v>2.0651780000000002E-2</v>
      </c>
      <c r="AU262" s="5">
        <f t="shared" si="23"/>
        <v>1.0461999999999999E-2</v>
      </c>
      <c r="AV262" s="5">
        <f t="shared" si="24"/>
        <v>4.1717999999999998E-2</v>
      </c>
      <c r="AW262" s="6">
        <f t="shared" si="25"/>
        <v>8577.4954508527335</v>
      </c>
      <c r="AX262" s="6">
        <f t="shared" si="26"/>
        <v>11196.674750224989</v>
      </c>
    </row>
    <row r="263" spans="39:50" x14ac:dyDescent="0.25">
      <c r="AM263" s="6">
        <f t="shared" si="27"/>
        <v>8577.4954508527335</v>
      </c>
      <c r="AN263" s="6">
        <v>93</v>
      </c>
      <c r="AO263" s="5">
        <f>AN263*VLOOKUP('Arrangement B'!$B$49,Data!$A$5:$AQ$12,40,FALSE)/1000</f>
        <v>6.2310000000000004E-3</v>
      </c>
      <c r="AP263" s="5">
        <f>$AN263*VLOOKUP('Arrangement B'!$B$49,Data!$A$5:$AQ$12,41,FALSE)/1000</f>
        <v>8.1839999999999986E-3</v>
      </c>
      <c r="AQ263" s="5">
        <f>AN263*VLOOKUP('Arrangement B'!$B$49,Data!$A$5:$AQ$12,41,FALSE)/1000</f>
        <v>8.1839999999999986E-3</v>
      </c>
      <c r="AR263" s="5">
        <f>$AN263*VLOOKUP('Arrangement B'!$B$49,Data!$A$5:$AQ$12,43,FALSE)/1000</f>
        <v>3.2735999999999994E-2</v>
      </c>
      <c r="AS263" s="5">
        <f t="shared" si="21"/>
        <v>8.4210000000000014E-3</v>
      </c>
      <c r="AT263" s="5">
        <f t="shared" si="22"/>
        <v>2.0563779999999997E-2</v>
      </c>
      <c r="AU263" s="5">
        <f t="shared" si="23"/>
        <v>1.0373999999999998E-2</v>
      </c>
      <c r="AV263" s="5">
        <f t="shared" si="24"/>
        <v>4.1365999999999993E-2</v>
      </c>
      <c r="AW263" s="6">
        <f t="shared" si="25"/>
        <v>8633.8757685944711</v>
      </c>
      <c r="AX263" s="6">
        <f t="shared" si="26"/>
        <v>11250.511150465099</v>
      </c>
    </row>
    <row r="264" spans="39:50" x14ac:dyDescent="0.25">
      <c r="AM264" s="6">
        <f t="shared" si="27"/>
        <v>8633.8757685944711</v>
      </c>
      <c r="AN264" s="6">
        <v>92</v>
      </c>
      <c r="AO264" s="5">
        <f>AN264*VLOOKUP('Arrangement B'!$B$49,Data!$A$5:$AQ$12,40,FALSE)/1000</f>
        <v>6.1640000000000002E-3</v>
      </c>
      <c r="AP264" s="5">
        <f>$AN264*VLOOKUP('Arrangement B'!$B$49,Data!$A$5:$AQ$12,41,FALSE)/1000</f>
        <v>8.0960000000000008E-3</v>
      </c>
      <c r="AQ264" s="5">
        <f>AN264*VLOOKUP('Arrangement B'!$B$49,Data!$A$5:$AQ$12,41,FALSE)/1000</f>
        <v>8.0960000000000008E-3</v>
      </c>
      <c r="AR264" s="5">
        <f>$AN264*VLOOKUP('Arrangement B'!$B$49,Data!$A$5:$AQ$12,43,FALSE)/1000</f>
        <v>3.2384000000000003E-2</v>
      </c>
      <c r="AS264" s="5">
        <f t="shared" si="21"/>
        <v>8.3540000000000003E-3</v>
      </c>
      <c r="AT264" s="5">
        <f t="shared" si="22"/>
        <v>2.0475779999999999E-2</v>
      </c>
      <c r="AU264" s="5">
        <f t="shared" si="23"/>
        <v>1.0286E-2</v>
      </c>
      <c r="AV264" s="5">
        <f t="shared" si="24"/>
        <v>4.1014000000000002E-2</v>
      </c>
      <c r="AW264" s="6">
        <f t="shared" si="25"/>
        <v>8690.9997823804169</v>
      </c>
      <c r="AX264" s="6">
        <f t="shared" si="26"/>
        <v>11304.848881030322</v>
      </c>
    </row>
    <row r="265" spans="39:50" x14ac:dyDescent="0.25">
      <c r="AM265" s="6">
        <f t="shared" si="27"/>
        <v>8690.9997823804169</v>
      </c>
      <c r="AN265" s="6">
        <v>91</v>
      </c>
      <c r="AO265" s="5">
        <f>AN265*VLOOKUP('Arrangement B'!$B$49,Data!$A$5:$AQ$12,40,FALSE)/1000</f>
        <v>6.097E-3</v>
      </c>
      <c r="AP265" s="5">
        <f>$AN265*VLOOKUP('Arrangement B'!$B$49,Data!$A$5:$AQ$12,41,FALSE)/1000</f>
        <v>8.0079999999999995E-3</v>
      </c>
      <c r="AQ265" s="5">
        <f>AN265*VLOOKUP('Arrangement B'!$B$49,Data!$A$5:$AQ$12,41,FALSE)/1000</f>
        <v>8.0079999999999995E-3</v>
      </c>
      <c r="AR265" s="5">
        <f>$AN265*VLOOKUP('Arrangement B'!$B$49,Data!$A$5:$AQ$12,43,FALSE)/1000</f>
        <v>3.2031999999999998E-2</v>
      </c>
      <c r="AS265" s="5">
        <f t="shared" si="21"/>
        <v>8.2869999999999992E-3</v>
      </c>
      <c r="AT265" s="5">
        <f t="shared" si="22"/>
        <v>2.0387780000000001E-2</v>
      </c>
      <c r="AU265" s="5">
        <f t="shared" si="23"/>
        <v>1.0197999999999999E-2</v>
      </c>
      <c r="AV265" s="5">
        <f t="shared" si="24"/>
        <v>4.0661999999999997E-2</v>
      </c>
      <c r="AW265" s="6">
        <f t="shared" si="25"/>
        <v>8748.8822561823654</v>
      </c>
      <c r="AX265" s="6">
        <f t="shared" si="26"/>
        <v>11359.694689761063</v>
      </c>
    </row>
    <row r="266" spans="39:50" x14ac:dyDescent="0.25">
      <c r="AM266" s="6">
        <f t="shared" si="27"/>
        <v>8748.8822561823654</v>
      </c>
      <c r="AN266" s="6">
        <v>90</v>
      </c>
      <c r="AO266" s="5">
        <f>AN266*VLOOKUP('Arrangement B'!$B$49,Data!$A$5:$AQ$12,40,FALSE)/1000</f>
        <v>6.0300000000000006E-3</v>
      </c>
      <c r="AP266" s="5">
        <f>$AN266*VLOOKUP('Arrangement B'!$B$49,Data!$A$5:$AQ$12,41,FALSE)/1000</f>
        <v>7.92E-3</v>
      </c>
      <c r="AQ266" s="5">
        <f>AN266*VLOOKUP('Arrangement B'!$B$49,Data!$A$5:$AQ$12,41,FALSE)/1000</f>
        <v>7.92E-3</v>
      </c>
      <c r="AR266" s="5">
        <f>$AN266*VLOOKUP('Arrangement B'!$B$49,Data!$A$5:$AQ$12,43,FALSE)/1000</f>
        <v>3.168E-2</v>
      </c>
      <c r="AS266" s="5">
        <f t="shared" si="21"/>
        <v>8.2200000000000016E-3</v>
      </c>
      <c r="AT266" s="5">
        <f t="shared" si="22"/>
        <v>2.029978E-2</v>
      </c>
      <c r="AU266" s="5">
        <f t="shared" si="23"/>
        <v>1.0110000000000001E-2</v>
      </c>
      <c r="AV266" s="5">
        <f t="shared" si="24"/>
        <v>4.0309999999999999E-2</v>
      </c>
      <c r="AW266" s="6">
        <f t="shared" si="25"/>
        <v>8807.5383460456324</v>
      </c>
      <c r="AX266" s="6">
        <f t="shared" si="26"/>
        <v>11415.055440157385</v>
      </c>
    </row>
    <row r="267" spans="39:50" x14ac:dyDescent="0.25">
      <c r="AM267" s="6">
        <f t="shared" si="27"/>
        <v>8807.5383460456324</v>
      </c>
      <c r="AN267" s="6">
        <v>89</v>
      </c>
      <c r="AO267" s="5">
        <f>AN267*VLOOKUP('Arrangement B'!$B$49,Data!$A$5:$AQ$12,40,FALSE)/1000</f>
        <v>5.9630000000000004E-3</v>
      </c>
      <c r="AP267" s="5">
        <f>$AN267*VLOOKUP('Arrangement B'!$B$49,Data!$A$5:$AQ$12,41,FALSE)/1000</f>
        <v>7.8320000000000004E-3</v>
      </c>
      <c r="AQ267" s="5">
        <f>AN267*VLOOKUP('Arrangement B'!$B$49,Data!$A$5:$AQ$12,41,FALSE)/1000</f>
        <v>7.8320000000000004E-3</v>
      </c>
      <c r="AR267" s="5">
        <f>$AN267*VLOOKUP('Arrangement B'!$B$49,Data!$A$5:$AQ$12,43,FALSE)/1000</f>
        <v>3.1328000000000002E-2</v>
      </c>
      <c r="AS267" s="5">
        <f t="shared" si="21"/>
        <v>8.1530000000000005E-3</v>
      </c>
      <c r="AT267" s="5">
        <f t="shared" si="22"/>
        <v>2.0211779999999999E-2</v>
      </c>
      <c r="AU267" s="5">
        <f t="shared" si="23"/>
        <v>1.0022E-2</v>
      </c>
      <c r="AV267" s="5">
        <f t="shared" si="24"/>
        <v>3.9958E-2</v>
      </c>
      <c r="AW267" s="6">
        <f t="shared" si="25"/>
        <v>8866.983613145354</v>
      </c>
      <c r="AX267" s="6">
        <f t="shared" si="26"/>
        <v>11470.938113707081</v>
      </c>
    </row>
    <row r="268" spans="39:50" x14ac:dyDescent="0.25">
      <c r="AM268" s="6">
        <f t="shared" si="27"/>
        <v>8866.983613145354</v>
      </c>
      <c r="AN268" s="6">
        <v>88</v>
      </c>
      <c r="AO268" s="5">
        <f>AN268*VLOOKUP('Arrangement B'!$B$49,Data!$A$5:$AQ$12,40,FALSE)/1000</f>
        <v>5.8960000000000011E-3</v>
      </c>
      <c r="AP268" s="5">
        <f>$AN268*VLOOKUP('Arrangement B'!$B$49,Data!$A$5:$AQ$12,41,FALSE)/1000</f>
        <v>7.744E-3</v>
      </c>
      <c r="AQ268" s="5">
        <f>AN268*VLOOKUP('Arrangement B'!$B$49,Data!$A$5:$AQ$12,41,FALSE)/1000</f>
        <v>7.744E-3</v>
      </c>
      <c r="AR268" s="5">
        <f>$AN268*VLOOKUP('Arrangement B'!$B$49,Data!$A$5:$AQ$12,43,FALSE)/1000</f>
        <v>3.0976E-2</v>
      </c>
      <c r="AS268" s="5">
        <f t="shared" si="21"/>
        <v>8.0860000000000012E-3</v>
      </c>
      <c r="AT268" s="5">
        <f t="shared" si="22"/>
        <v>2.0123780000000001E-2</v>
      </c>
      <c r="AU268" s="5">
        <f t="shared" si="23"/>
        <v>9.9340000000000001E-3</v>
      </c>
      <c r="AV268" s="5">
        <f t="shared" si="24"/>
        <v>3.9606000000000002E-2</v>
      </c>
      <c r="AW268" s="6">
        <f t="shared" si="25"/>
        <v>8927.2340373660991</v>
      </c>
      <c r="AX268" s="6">
        <f t="shared" si="26"/>
        <v>11527.349812264833</v>
      </c>
    </row>
    <row r="269" spans="39:50" x14ac:dyDescent="0.25">
      <c r="AM269" s="6">
        <f t="shared" si="27"/>
        <v>8927.2340373660991</v>
      </c>
      <c r="AN269" s="6">
        <v>87</v>
      </c>
      <c r="AO269" s="5">
        <f>AN269*VLOOKUP('Arrangement B'!$B$49,Data!$A$5:$AQ$12,40,FALSE)/1000</f>
        <v>5.8290000000000008E-3</v>
      </c>
      <c r="AP269" s="5">
        <f>$AN269*VLOOKUP('Arrangement B'!$B$49,Data!$A$5:$AQ$12,41,FALSE)/1000</f>
        <v>7.6559999999999996E-3</v>
      </c>
      <c r="AQ269" s="5">
        <f>AN269*VLOOKUP('Arrangement B'!$B$49,Data!$A$5:$AQ$12,41,FALSE)/1000</f>
        <v>7.6559999999999996E-3</v>
      </c>
      <c r="AR269" s="5">
        <f>$AN269*VLOOKUP('Arrangement B'!$B$49,Data!$A$5:$AQ$12,43,FALSE)/1000</f>
        <v>3.0623999999999998E-2</v>
      </c>
      <c r="AS269" s="5">
        <f t="shared" si="21"/>
        <v>8.0190000000000018E-3</v>
      </c>
      <c r="AT269" s="5">
        <f t="shared" si="22"/>
        <v>2.003578E-2</v>
      </c>
      <c r="AU269" s="5">
        <f t="shared" si="23"/>
        <v>9.8460000000000006E-3</v>
      </c>
      <c r="AV269" s="5">
        <f t="shared" si="24"/>
        <v>3.9253999999999997E-2</v>
      </c>
      <c r="AW269" s="6">
        <f t="shared" si="25"/>
        <v>8988.3060314293798</v>
      </c>
      <c r="AX269" s="6">
        <f t="shared" si="26"/>
        <v>11584.297760483501</v>
      </c>
    </row>
    <row r="270" spans="39:50" x14ac:dyDescent="0.25">
      <c r="AM270" s="6">
        <f t="shared" si="27"/>
        <v>8988.3060314293798</v>
      </c>
      <c r="AN270" s="6">
        <v>86</v>
      </c>
      <c r="AO270" s="5">
        <f>AN270*VLOOKUP('Arrangement B'!$B$49,Data!$A$5:$AQ$12,40,FALSE)/1000</f>
        <v>5.7620000000000006E-3</v>
      </c>
      <c r="AP270" s="5">
        <f>$AN270*VLOOKUP('Arrangement B'!$B$49,Data!$A$5:$AQ$12,41,FALSE)/1000</f>
        <v>7.5679999999999992E-3</v>
      </c>
      <c r="AQ270" s="5">
        <f>AN270*VLOOKUP('Arrangement B'!$B$49,Data!$A$5:$AQ$12,41,FALSE)/1000</f>
        <v>7.5679999999999992E-3</v>
      </c>
      <c r="AR270" s="5">
        <f>$AN270*VLOOKUP('Arrangement B'!$B$49,Data!$A$5:$AQ$12,43,FALSE)/1000</f>
        <v>3.0271999999999997E-2</v>
      </c>
      <c r="AS270" s="5">
        <f t="shared" ref="AS270:AS333" si="28">$AD$20+$AA$14+AO270</f>
        <v>7.9520000000000007E-3</v>
      </c>
      <c r="AT270" s="5">
        <f t="shared" ref="AT270:AT333" si="29">$AD$21+$AA$15+AP270</f>
        <v>1.9947779999999998E-2</v>
      </c>
      <c r="AU270" s="5">
        <f t="shared" ref="AU270:AU333" si="30">AQ270+$AA$14</f>
        <v>9.7579999999999993E-3</v>
      </c>
      <c r="AV270" s="5">
        <f t="shared" ref="AV270:AV333" si="31">AR270+$AA$15</f>
        <v>3.8901999999999999E-2</v>
      </c>
      <c r="AW270" s="6">
        <f t="shared" ref="AW270:AW333" si="32">3*250/((2*$AS270+$AU270)^2+(2*$AT270+$AV270)^2)^0.5</f>
        <v>9050.2164555948912</v>
      </c>
      <c r="AX270" s="6">
        <f t="shared" ref="AX270:AX333" si="33">250/(AS270^2+AT270^2)^0.5</f>
        <v>11641.789308298708</v>
      </c>
    </row>
    <row r="271" spans="39:50" x14ac:dyDescent="0.25">
      <c r="AM271" s="6">
        <f t="shared" ref="AM271:AM334" si="34">AW270</f>
        <v>9050.2164555948912</v>
      </c>
      <c r="AN271" s="6">
        <v>85</v>
      </c>
      <c r="AO271" s="5">
        <f>AN271*VLOOKUP('Arrangement B'!$B$49,Data!$A$5:$AQ$12,40,FALSE)/1000</f>
        <v>5.6950000000000004E-3</v>
      </c>
      <c r="AP271" s="5">
        <f>$AN271*VLOOKUP('Arrangement B'!$B$49,Data!$A$5:$AQ$12,41,FALSE)/1000</f>
        <v>7.4799999999999997E-3</v>
      </c>
      <c r="AQ271" s="5">
        <f>AN271*VLOOKUP('Arrangement B'!$B$49,Data!$A$5:$AQ$12,41,FALSE)/1000</f>
        <v>7.4799999999999997E-3</v>
      </c>
      <c r="AR271" s="5">
        <f>$AN271*VLOOKUP('Arrangement B'!$B$49,Data!$A$5:$AQ$12,43,FALSE)/1000</f>
        <v>2.9919999999999999E-2</v>
      </c>
      <c r="AS271" s="5">
        <f t="shared" si="28"/>
        <v>7.8849999999999996E-3</v>
      </c>
      <c r="AT271" s="5">
        <f t="shared" si="29"/>
        <v>1.985978E-2</v>
      </c>
      <c r="AU271" s="5">
        <f t="shared" si="30"/>
        <v>9.6699999999999998E-3</v>
      </c>
      <c r="AV271" s="5">
        <f t="shared" si="31"/>
        <v>3.8550000000000001E-2</v>
      </c>
      <c r="AW271" s="6">
        <f t="shared" si="32"/>
        <v>9112.9826329627776</v>
      </c>
      <c r="AX271" s="6">
        <f t="shared" si="33"/>
        <v>11699.831933467765</v>
      </c>
    </row>
    <row r="272" spans="39:50" x14ac:dyDescent="0.25">
      <c r="AM272" s="6">
        <f t="shared" si="34"/>
        <v>9112.9826329627776</v>
      </c>
      <c r="AN272" s="6">
        <v>84</v>
      </c>
      <c r="AO272" s="5">
        <f>AN272*VLOOKUP('Arrangement B'!$B$49,Data!$A$5:$AQ$12,40,FALSE)/1000</f>
        <v>5.6280000000000002E-3</v>
      </c>
      <c r="AP272" s="5">
        <f>$AN272*VLOOKUP('Arrangement B'!$B$49,Data!$A$5:$AQ$12,41,FALSE)/1000</f>
        <v>7.3919999999999993E-3</v>
      </c>
      <c r="AQ272" s="5">
        <f>AN272*VLOOKUP('Arrangement B'!$B$49,Data!$A$5:$AQ$12,41,FALSE)/1000</f>
        <v>7.3919999999999993E-3</v>
      </c>
      <c r="AR272" s="5">
        <f>$AN272*VLOOKUP('Arrangement B'!$B$49,Data!$A$5:$AQ$12,43,FALSE)/1000</f>
        <v>2.9567999999999997E-2</v>
      </c>
      <c r="AS272" s="5">
        <f t="shared" si="28"/>
        <v>7.8180000000000003E-3</v>
      </c>
      <c r="AT272" s="5">
        <f t="shared" si="29"/>
        <v>1.9771779999999999E-2</v>
      </c>
      <c r="AU272" s="5">
        <f t="shared" si="30"/>
        <v>9.5820000000000002E-3</v>
      </c>
      <c r="AV272" s="5">
        <f t="shared" si="31"/>
        <v>3.8197999999999996E-2</v>
      </c>
      <c r="AW272" s="6">
        <f t="shared" si="32"/>
        <v>9176.6223654056266</v>
      </c>
      <c r="AX272" s="6">
        <f t="shared" si="33"/>
        <v>11758.433244164153</v>
      </c>
    </row>
    <row r="273" spans="39:50" x14ac:dyDescent="0.25">
      <c r="AM273" s="6">
        <f t="shared" si="34"/>
        <v>9176.6223654056266</v>
      </c>
      <c r="AN273" s="6">
        <v>83</v>
      </c>
      <c r="AO273" s="5">
        <f>AN273*VLOOKUP('Arrangement B'!$B$49,Data!$A$5:$AQ$12,40,FALSE)/1000</f>
        <v>5.561E-3</v>
      </c>
      <c r="AP273" s="5">
        <f>$AN273*VLOOKUP('Arrangement B'!$B$49,Data!$A$5:$AQ$12,41,FALSE)/1000</f>
        <v>7.3039999999999997E-3</v>
      </c>
      <c r="AQ273" s="5">
        <f>AN273*VLOOKUP('Arrangement B'!$B$49,Data!$A$5:$AQ$12,41,FALSE)/1000</f>
        <v>7.3039999999999997E-3</v>
      </c>
      <c r="AR273" s="5">
        <f>$AN273*VLOOKUP('Arrangement B'!$B$49,Data!$A$5:$AQ$12,43,FALSE)/1000</f>
        <v>2.9215999999999999E-2</v>
      </c>
      <c r="AS273" s="5">
        <f t="shared" si="28"/>
        <v>7.7510000000000001E-3</v>
      </c>
      <c r="AT273" s="5">
        <f t="shared" si="29"/>
        <v>1.9683779999999998E-2</v>
      </c>
      <c r="AU273" s="5">
        <f t="shared" si="30"/>
        <v>9.493999999999999E-3</v>
      </c>
      <c r="AV273" s="5">
        <f t="shared" si="31"/>
        <v>3.7845999999999998E-2</v>
      </c>
      <c r="AW273" s="6">
        <f t="shared" si="32"/>
        <v>9241.1539501605639</v>
      </c>
      <c r="AX273" s="6">
        <f t="shared" si="33"/>
        <v>11817.600981628606</v>
      </c>
    </row>
    <row r="274" spans="39:50" x14ac:dyDescent="0.25">
      <c r="AM274" s="6">
        <f t="shared" si="34"/>
        <v>9241.1539501605639</v>
      </c>
      <c r="AN274" s="6">
        <v>82</v>
      </c>
      <c r="AO274" s="5">
        <f>AN274*VLOOKUP('Arrangement B'!$B$49,Data!$A$5:$AQ$12,40,FALSE)/1000</f>
        <v>5.4940000000000006E-3</v>
      </c>
      <c r="AP274" s="5">
        <f>$AN274*VLOOKUP('Arrangement B'!$B$49,Data!$A$5:$AQ$12,41,FALSE)/1000</f>
        <v>7.2159999999999993E-3</v>
      </c>
      <c r="AQ274" s="5">
        <f>AN274*VLOOKUP('Arrangement B'!$B$49,Data!$A$5:$AQ$12,41,FALSE)/1000</f>
        <v>7.2159999999999993E-3</v>
      </c>
      <c r="AR274" s="5">
        <f>$AN274*VLOOKUP('Arrangement B'!$B$49,Data!$A$5:$AQ$12,43,FALSE)/1000</f>
        <v>2.8863999999999997E-2</v>
      </c>
      <c r="AS274" s="5">
        <f t="shared" si="28"/>
        <v>7.6840000000000007E-3</v>
      </c>
      <c r="AT274" s="5">
        <f t="shared" si="29"/>
        <v>1.959578E-2</v>
      </c>
      <c r="AU274" s="5">
        <f t="shared" si="30"/>
        <v>9.4059999999999994E-3</v>
      </c>
      <c r="AV274" s="5">
        <f t="shared" si="31"/>
        <v>3.7494E-2</v>
      </c>
      <c r="AW274" s="6">
        <f t="shared" si="32"/>
        <v>9306.5961971133966</v>
      </c>
      <c r="AX274" s="6">
        <f t="shared" si="33"/>
        <v>11877.343022878054</v>
      </c>
    </row>
    <row r="275" spans="39:50" x14ac:dyDescent="0.25">
      <c r="AM275" s="6">
        <f t="shared" si="34"/>
        <v>9306.5961971133966</v>
      </c>
      <c r="AN275" s="6">
        <v>81</v>
      </c>
      <c r="AO275" s="5">
        <f>AN275*VLOOKUP('Arrangement B'!$B$49,Data!$A$5:$AQ$12,40,FALSE)/1000</f>
        <v>5.4270000000000004E-3</v>
      </c>
      <c r="AP275" s="5">
        <f>$AN275*VLOOKUP('Arrangement B'!$B$49,Data!$A$5:$AQ$12,41,FALSE)/1000</f>
        <v>7.1279999999999989E-3</v>
      </c>
      <c r="AQ275" s="5">
        <f>AN275*VLOOKUP('Arrangement B'!$B$49,Data!$A$5:$AQ$12,41,FALSE)/1000</f>
        <v>7.1279999999999989E-3</v>
      </c>
      <c r="AR275" s="5">
        <f>$AN275*VLOOKUP('Arrangement B'!$B$49,Data!$A$5:$AQ$12,43,FALSE)/1000</f>
        <v>2.8511999999999996E-2</v>
      </c>
      <c r="AS275" s="5">
        <f t="shared" si="28"/>
        <v>7.6170000000000005E-3</v>
      </c>
      <c r="AT275" s="5">
        <f t="shared" si="29"/>
        <v>1.9507779999999999E-2</v>
      </c>
      <c r="AU275" s="5">
        <f t="shared" si="30"/>
        <v>9.3179999999999999E-3</v>
      </c>
      <c r="AV275" s="5">
        <f t="shared" si="31"/>
        <v>3.7141999999999994E-2</v>
      </c>
      <c r="AW275" s="6">
        <f t="shared" si="32"/>
        <v>9372.9684468086416</v>
      </c>
      <c r="AX275" s="6">
        <f t="shared" si="33"/>
        <v>11937.667383473505</v>
      </c>
    </row>
    <row r="276" spans="39:50" x14ac:dyDescent="0.25">
      <c r="AM276" s="6">
        <f t="shared" si="34"/>
        <v>9372.9684468086416</v>
      </c>
      <c r="AN276" s="6">
        <v>80</v>
      </c>
      <c r="AO276" s="5">
        <f>AN276*VLOOKUP('Arrangement B'!$B$49,Data!$A$5:$AQ$12,40,FALSE)/1000</f>
        <v>5.3600000000000002E-3</v>
      </c>
      <c r="AP276" s="5">
        <f>$AN276*VLOOKUP('Arrangement B'!$B$49,Data!$A$5:$AQ$12,41,FALSE)/1000</f>
        <v>7.0399999999999994E-3</v>
      </c>
      <c r="AQ276" s="5">
        <f>AN276*VLOOKUP('Arrangement B'!$B$49,Data!$A$5:$AQ$12,41,FALSE)/1000</f>
        <v>7.0399999999999994E-3</v>
      </c>
      <c r="AR276" s="5">
        <f>$AN276*VLOOKUP('Arrangement B'!$B$49,Data!$A$5:$AQ$12,43,FALSE)/1000</f>
        <v>2.8159999999999998E-2</v>
      </c>
      <c r="AS276" s="5">
        <f t="shared" si="28"/>
        <v>7.5500000000000003E-3</v>
      </c>
      <c r="AT276" s="5">
        <f t="shared" si="29"/>
        <v>1.9419779999999998E-2</v>
      </c>
      <c r="AU276" s="5">
        <f t="shared" si="30"/>
        <v>9.2299999999999986E-3</v>
      </c>
      <c r="AV276" s="5">
        <f t="shared" si="31"/>
        <v>3.6789999999999996E-2</v>
      </c>
      <c r="AW276" s="6">
        <f t="shared" si="32"/>
        <v>9440.2905892210038</v>
      </c>
      <c r="AX276" s="6">
        <f t="shared" si="33"/>
        <v>11998.5822203481</v>
      </c>
    </row>
    <row r="277" spans="39:50" x14ac:dyDescent="0.25">
      <c r="AM277" s="6">
        <f t="shared" si="34"/>
        <v>9440.2905892210038</v>
      </c>
      <c r="AN277" s="6">
        <v>79</v>
      </c>
      <c r="AO277" s="5">
        <f>AN277*VLOOKUP('Arrangement B'!$B$49,Data!$A$5:$AQ$12,40,FALSE)/1000</f>
        <v>5.293E-3</v>
      </c>
      <c r="AP277" s="5">
        <f>$AN277*VLOOKUP('Arrangement B'!$B$49,Data!$A$5:$AQ$12,41,FALSE)/1000</f>
        <v>6.9519999999999998E-3</v>
      </c>
      <c r="AQ277" s="5">
        <f>AN277*VLOOKUP('Arrangement B'!$B$49,Data!$A$5:$AQ$12,41,FALSE)/1000</f>
        <v>6.9519999999999998E-3</v>
      </c>
      <c r="AR277" s="5">
        <f>$AN277*VLOOKUP('Arrangement B'!$B$49,Data!$A$5:$AQ$12,43,FALSE)/1000</f>
        <v>2.7807999999999999E-2</v>
      </c>
      <c r="AS277" s="5">
        <f t="shared" si="28"/>
        <v>7.4830000000000001E-3</v>
      </c>
      <c r="AT277" s="5">
        <f t="shared" si="29"/>
        <v>1.933178E-2</v>
      </c>
      <c r="AU277" s="5">
        <f t="shared" si="30"/>
        <v>9.1420000000000008E-3</v>
      </c>
      <c r="AV277" s="5">
        <f t="shared" si="31"/>
        <v>3.6437999999999998E-2</v>
      </c>
      <c r="AW277" s="6">
        <f t="shared" si="32"/>
        <v>9508.5830833260788</v>
      </c>
      <c r="AX277" s="6">
        <f t="shared" si="33"/>
        <v>12060.095834696482</v>
      </c>
    </row>
    <row r="278" spans="39:50" x14ac:dyDescent="0.25">
      <c r="AM278" s="6">
        <f t="shared" si="34"/>
        <v>9508.5830833260788</v>
      </c>
      <c r="AN278" s="6">
        <v>78</v>
      </c>
      <c r="AO278" s="5">
        <f>AN278*VLOOKUP('Arrangement B'!$B$49,Data!$A$5:$AQ$12,40,FALSE)/1000</f>
        <v>5.2259999999999997E-3</v>
      </c>
      <c r="AP278" s="5">
        <f>$AN278*VLOOKUP('Arrangement B'!$B$49,Data!$A$5:$AQ$12,41,FALSE)/1000</f>
        <v>6.8640000000000003E-3</v>
      </c>
      <c r="AQ278" s="5">
        <f>AN278*VLOOKUP('Arrangement B'!$B$49,Data!$A$5:$AQ$12,41,FALSE)/1000</f>
        <v>6.8640000000000003E-3</v>
      </c>
      <c r="AR278" s="5">
        <f>$AN278*VLOOKUP('Arrangement B'!$B$49,Data!$A$5:$AQ$12,43,FALSE)/1000</f>
        <v>2.7456000000000001E-2</v>
      </c>
      <c r="AS278" s="5">
        <f t="shared" si="28"/>
        <v>7.4159999999999998E-3</v>
      </c>
      <c r="AT278" s="5">
        <f t="shared" si="29"/>
        <v>1.9243780000000002E-2</v>
      </c>
      <c r="AU278" s="5">
        <f t="shared" si="30"/>
        <v>9.0539999999999995E-3</v>
      </c>
      <c r="AV278" s="5">
        <f t="shared" si="31"/>
        <v>3.6086E-2</v>
      </c>
      <c r="AW278" s="6">
        <f t="shared" si="32"/>
        <v>9577.8669775100243</v>
      </c>
      <c r="AX278" s="6">
        <f t="shared" si="33"/>
        <v>12122.216674926729</v>
      </c>
    </row>
    <row r="279" spans="39:50" x14ac:dyDescent="0.25">
      <c r="AM279" s="6">
        <f t="shared" si="34"/>
        <v>9577.8669775100243</v>
      </c>
      <c r="AN279" s="6">
        <v>77</v>
      </c>
      <c r="AO279" s="5">
        <f>AN279*VLOOKUP('Arrangement B'!$B$49,Data!$A$5:$AQ$12,40,FALSE)/1000</f>
        <v>5.1590000000000004E-3</v>
      </c>
      <c r="AP279" s="5">
        <f>$AN279*VLOOKUP('Arrangement B'!$B$49,Data!$A$5:$AQ$12,41,FALSE)/1000</f>
        <v>6.7759999999999999E-3</v>
      </c>
      <c r="AQ279" s="5">
        <f>AN279*VLOOKUP('Arrangement B'!$B$49,Data!$A$5:$AQ$12,41,FALSE)/1000</f>
        <v>6.7759999999999999E-3</v>
      </c>
      <c r="AR279" s="5">
        <f>$AN279*VLOOKUP('Arrangement B'!$B$49,Data!$A$5:$AQ$12,43,FALSE)/1000</f>
        <v>2.7104E-2</v>
      </c>
      <c r="AS279" s="5">
        <f t="shared" si="28"/>
        <v>7.3490000000000005E-3</v>
      </c>
      <c r="AT279" s="5">
        <f t="shared" si="29"/>
        <v>1.9155780000000001E-2</v>
      </c>
      <c r="AU279" s="5">
        <f t="shared" si="30"/>
        <v>8.966E-3</v>
      </c>
      <c r="AV279" s="5">
        <f t="shared" si="31"/>
        <v>3.5734000000000002E-2</v>
      </c>
      <c r="AW279" s="6">
        <f t="shared" si="32"/>
        <v>9648.1639308602771</v>
      </c>
      <c r="AX279" s="6">
        <f t="shared" si="33"/>
        <v>12184.953339675974</v>
      </c>
    </row>
    <row r="280" spans="39:50" x14ac:dyDescent="0.25">
      <c r="AM280" s="6">
        <f t="shared" si="34"/>
        <v>9648.1639308602771</v>
      </c>
      <c r="AN280" s="6">
        <v>76</v>
      </c>
      <c r="AO280" s="5">
        <f>AN280*VLOOKUP('Arrangement B'!$B$49,Data!$A$5:$AQ$12,40,FALSE)/1000</f>
        <v>5.0920000000000002E-3</v>
      </c>
      <c r="AP280" s="5">
        <f>$AN280*VLOOKUP('Arrangement B'!$B$49,Data!$A$5:$AQ$12,41,FALSE)/1000</f>
        <v>6.6879999999999995E-3</v>
      </c>
      <c r="AQ280" s="5">
        <f>AN280*VLOOKUP('Arrangement B'!$B$49,Data!$A$5:$AQ$12,41,FALSE)/1000</f>
        <v>6.6879999999999995E-3</v>
      </c>
      <c r="AR280" s="5">
        <f>$AN280*VLOOKUP('Arrangement B'!$B$49,Data!$A$5:$AQ$12,43,FALSE)/1000</f>
        <v>2.6751999999999998E-2</v>
      </c>
      <c r="AS280" s="5">
        <f t="shared" si="28"/>
        <v>7.2820000000000003E-3</v>
      </c>
      <c r="AT280" s="5">
        <f t="shared" si="29"/>
        <v>1.9067779999999999E-2</v>
      </c>
      <c r="AU280" s="5">
        <f t="shared" si="30"/>
        <v>8.8780000000000005E-3</v>
      </c>
      <c r="AV280" s="5">
        <f t="shared" si="31"/>
        <v>3.5381999999999997E-2</v>
      </c>
      <c r="AW280" s="6">
        <f t="shared" si="32"/>
        <v>9719.4962353818228</v>
      </c>
      <c r="AX280" s="6">
        <f t="shared" si="33"/>
        <v>12248.314580890976</v>
      </c>
    </row>
    <row r="281" spans="39:50" x14ac:dyDescent="0.25">
      <c r="AM281" s="6">
        <f t="shared" si="34"/>
        <v>9719.4962353818228</v>
      </c>
      <c r="AN281" s="6">
        <v>75</v>
      </c>
      <c r="AO281" s="5">
        <f>AN281*VLOOKUP('Arrangement B'!$B$49,Data!$A$5:$AQ$12,40,FALSE)/1000</f>
        <v>5.025E-3</v>
      </c>
      <c r="AP281" s="5">
        <f>$AN281*VLOOKUP('Arrangement B'!$B$49,Data!$A$5:$AQ$12,41,FALSE)/1000</f>
        <v>6.6E-3</v>
      </c>
      <c r="AQ281" s="5">
        <f>AN281*VLOOKUP('Arrangement B'!$B$49,Data!$A$5:$AQ$12,41,FALSE)/1000</f>
        <v>6.6E-3</v>
      </c>
      <c r="AR281" s="5">
        <f>$AN281*VLOOKUP('Arrangement B'!$B$49,Data!$A$5:$AQ$12,43,FALSE)/1000</f>
        <v>2.64E-2</v>
      </c>
      <c r="AS281" s="5">
        <f t="shared" si="28"/>
        <v>7.2150000000000001E-3</v>
      </c>
      <c r="AT281" s="5">
        <f t="shared" si="29"/>
        <v>1.8979780000000002E-2</v>
      </c>
      <c r="AU281" s="5">
        <f t="shared" si="30"/>
        <v>8.7899999999999992E-3</v>
      </c>
      <c r="AV281" s="5">
        <f t="shared" si="31"/>
        <v>3.5029999999999999E-2</v>
      </c>
      <c r="AW281" s="6">
        <f t="shared" si="32"/>
        <v>9791.8868391860815</v>
      </c>
      <c r="AX281" s="6">
        <f t="shared" si="33"/>
        <v>12312.309306974805</v>
      </c>
    </row>
    <row r="282" spans="39:50" x14ac:dyDescent="0.25">
      <c r="AM282" s="6">
        <f t="shared" si="34"/>
        <v>9791.8868391860815</v>
      </c>
      <c r="AN282" s="6">
        <v>74</v>
      </c>
      <c r="AO282" s="5">
        <f>AN282*VLOOKUP('Arrangement B'!$B$49,Data!$A$5:$AQ$12,40,FALSE)/1000</f>
        <v>4.9580000000000006E-3</v>
      </c>
      <c r="AP282" s="5">
        <f>$AN282*VLOOKUP('Arrangement B'!$B$49,Data!$A$5:$AQ$12,41,FALSE)/1000</f>
        <v>6.5119999999999996E-3</v>
      </c>
      <c r="AQ282" s="5">
        <f>AN282*VLOOKUP('Arrangement B'!$B$49,Data!$A$5:$AQ$12,41,FALSE)/1000</f>
        <v>6.5119999999999996E-3</v>
      </c>
      <c r="AR282" s="5">
        <f>$AN282*VLOOKUP('Arrangement B'!$B$49,Data!$A$5:$AQ$12,43,FALSE)/1000</f>
        <v>2.6047999999999998E-2</v>
      </c>
      <c r="AS282" s="5">
        <f t="shared" si="28"/>
        <v>7.1480000000000007E-3</v>
      </c>
      <c r="AT282" s="5">
        <f t="shared" si="29"/>
        <v>1.889178E-2</v>
      </c>
      <c r="AU282" s="5">
        <f t="shared" si="30"/>
        <v>8.7019999999999997E-3</v>
      </c>
      <c r="AV282" s="5">
        <f t="shared" si="31"/>
        <v>3.4678E-2</v>
      </c>
      <c r="AW282" s="6">
        <f t="shared" si="32"/>
        <v>9865.3593707022428</v>
      </c>
      <c r="AX282" s="6">
        <f t="shared" si="33"/>
        <v>12376.946586000882</v>
      </c>
    </row>
    <row r="283" spans="39:50" x14ac:dyDescent="0.25">
      <c r="AM283" s="6">
        <f t="shared" si="34"/>
        <v>9865.3593707022428</v>
      </c>
      <c r="AN283" s="6">
        <v>73</v>
      </c>
      <c r="AO283" s="5">
        <f>AN283*VLOOKUP('Arrangement B'!$B$49,Data!$A$5:$AQ$12,40,FALSE)/1000</f>
        <v>4.8910000000000004E-3</v>
      </c>
      <c r="AP283" s="5">
        <f>$AN283*VLOOKUP('Arrangement B'!$B$49,Data!$A$5:$AQ$12,41,FALSE)/1000</f>
        <v>6.4239999999999992E-3</v>
      </c>
      <c r="AQ283" s="5">
        <f>AN283*VLOOKUP('Arrangement B'!$B$49,Data!$A$5:$AQ$12,41,FALSE)/1000</f>
        <v>6.4239999999999992E-3</v>
      </c>
      <c r="AR283" s="5">
        <f>$AN283*VLOOKUP('Arrangement B'!$B$49,Data!$A$5:$AQ$12,43,FALSE)/1000</f>
        <v>2.5695999999999997E-2</v>
      </c>
      <c r="AS283" s="5">
        <f t="shared" si="28"/>
        <v>7.0810000000000005E-3</v>
      </c>
      <c r="AT283" s="5">
        <f t="shared" si="29"/>
        <v>1.8803779999999999E-2</v>
      </c>
      <c r="AU283" s="5">
        <f t="shared" si="30"/>
        <v>8.6140000000000001E-3</v>
      </c>
      <c r="AV283" s="5">
        <f t="shared" si="31"/>
        <v>3.4325999999999995E-2</v>
      </c>
      <c r="AW283" s="6">
        <f t="shared" si="32"/>
        <v>9939.9381639637177</v>
      </c>
      <c r="AX283" s="6">
        <f t="shared" si="33"/>
        <v>12442.23564899552</v>
      </c>
    </row>
    <row r="284" spans="39:50" x14ac:dyDescent="0.25">
      <c r="AM284" s="6">
        <f t="shared" si="34"/>
        <v>9939.9381639637177</v>
      </c>
      <c r="AN284" s="6">
        <v>72</v>
      </c>
      <c r="AO284" s="5">
        <f>AN284*VLOOKUP('Arrangement B'!$B$49,Data!$A$5:$AQ$12,40,FALSE)/1000</f>
        <v>4.8240000000000002E-3</v>
      </c>
      <c r="AP284" s="5">
        <f>$AN284*VLOOKUP('Arrangement B'!$B$49,Data!$A$5:$AQ$12,41,FALSE)/1000</f>
        <v>6.3359999999999996E-3</v>
      </c>
      <c r="AQ284" s="5">
        <f>AN284*VLOOKUP('Arrangement B'!$B$49,Data!$A$5:$AQ$12,41,FALSE)/1000</f>
        <v>6.3359999999999996E-3</v>
      </c>
      <c r="AR284" s="5">
        <f>$AN284*VLOOKUP('Arrangement B'!$B$49,Data!$A$5:$AQ$12,43,FALSE)/1000</f>
        <v>2.5343999999999998E-2</v>
      </c>
      <c r="AS284" s="5">
        <f t="shared" si="28"/>
        <v>7.0140000000000003E-3</v>
      </c>
      <c r="AT284" s="5">
        <f t="shared" si="29"/>
        <v>1.8715780000000001E-2</v>
      </c>
      <c r="AU284" s="5">
        <f t="shared" si="30"/>
        <v>8.5259999999999989E-3</v>
      </c>
      <c r="AV284" s="5">
        <f t="shared" si="31"/>
        <v>3.3973999999999997E-2</v>
      </c>
      <c r="AW284" s="6">
        <f t="shared" si="32"/>
        <v>10015.648285025623</v>
      </c>
      <c r="AX284" s="6">
        <f t="shared" si="33"/>
        <v>12508.185893290218</v>
      </c>
    </row>
    <row r="285" spans="39:50" x14ac:dyDescent="0.25">
      <c r="AM285" s="6">
        <f t="shared" si="34"/>
        <v>10015.648285025623</v>
      </c>
      <c r="AN285" s="6">
        <v>71</v>
      </c>
      <c r="AO285" s="5">
        <f>AN285*VLOOKUP('Arrangement B'!$B$49,Data!$A$5:$AQ$12,40,FALSE)/1000</f>
        <v>4.7570000000000008E-3</v>
      </c>
      <c r="AP285" s="5">
        <f>$AN285*VLOOKUP('Arrangement B'!$B$49,Data!$A$5:$AQ$12,41,FALSE)/1000</f>
        <v>6.2479999999999992E-3</v>
      </c>
      <c r="AQ285" s="5">
        <f>AN285*VLOOKUP('Arrangement B'!$B$49,Data!$A$5:$AQ$12,41,FALSE)/1000</f>
        <v>6.2479999999999992E-3</v>
      </c>
      <c r="AR285" s="5">
        <f>$AN285*VLOOKUP('Arrangement B'!$B$49,Data!$A$5:$AQ$12,43,FALSE)/1000</f>
        <v>2.4991999999999997E-2</v>
      </c>
      <c r="AS285" s="5">
        <f t="shared" si="28"/>
        <v>6.9470000000000009E-3</v>
      </c>
      <c r="AT285" s="5">
        <f t="shared" si="29"/>
        <v>1.862778E-2</v>
      </c>
      <c r="AU285" s="5">
        <f t="shared" si="30"/>
        <v>8.4379999999999993E-3</v>
      </c>
      <c r="AV285" s="5">
        <f t="shared" si="31"/>
        <v>3.3621999999999999E-2</v>
      </c>
      <c r="AW285" s="6">
        <f t="shared" si="32"/>
        <v>10092.515559572446</v>
      </c>
      <c r="AX285" s="6">
        <f t="shared" si="33"/>
        <v>12574.806885944859</v>
      </c>
    </row>
    <row r="286" spans="39:50" x14ac:dyDescent="0.25">
      <c r="AM286" s="6">
        <f t="shared" si="34"/>
        <v>10092.515559572446</v>
      </c>
      <c r="AN286" s="6">
        <v>70</v>
      </c>
      <c r="AO286" s="5">
        <f>AN286*VLOOKUP('Arrangement B'!$B$49,Data!$A$5:$AQ$12,40,FALSE)/1000</f>
        <v>4.6900000000000006E-3</v>
      </c>
      <c r="AP286" s="5">
        <f>$AN286*VLOOKUP('Arrangement B'!$B$49,Data!$A$5:$AQ$12,41,FALSE)/1000</f>
        <v>6.1599999999999997E-3</v>
      </c>
      <c r="AQ286" s="5">
        <f>AN286*VLOOKUP('Arrangement B'!$B$49,Data!$A$5:$AQ$12,41,FALSE)/1000</f>
        <v>6.1599999999999997E-3</v>
      </c>
      <c r="AR286" s="5">
        <f>$AN286*VLOOKUP('Arrangement B'!$B$49,Data!$A$5:$AQ$12,43,FALSE)/1000</f>
        <v>2.4639999999999999E-2</v>
      </c>
      <c r="AS286" s="5">
        <f t="shared" si="28"/>
        <v>6.8800000000000007E-3</v>
      </c>
      <c r="AT286" s="5">
        <f t="shared" si="29"/>
        <v>1.8539779999999999E-2</v>
      </c>
      <c r="AU286" s="5">
        <f t="shared" si="30"/>
        <v>8.3499999999999998E-3</v>
      </c>
      <c r="AV286" s="5">
        <f t="shared" si="31"/>
        <v>3.3270000000000001E-2</v>
      </c>
      <c r="AW286" s="6">
        <f t="shared" si="32"/>
        <v>10170.56660177857</v>
      </c>
      <c r="AX286" s="6">
        <f t="shared" si="33"/>
        <v>12642.108367242989</v>
      </c>
    </row>
    <row r="287" spans="39:50" x14ac:dyDescent="0.25">
      <c r="AM287" s="6">
        <f t="shared" si="34"/>
        <v>10170.56660177857</v>
      </c>
      <c r="AN287" s="6">
        <v>69</v>
      </c>
      <c r="AO287" s="5">
        <f>AN287*VLOOKUP('Arrangement B'!$B$49,Data!$A$5:$AQ$12,40,FALSE)/1000</f>
        <v>4.6230000000000004E-3</v>
      </c>
      <c r="AP287" s="5">
        <f>$AN287*VLOOKUP('Arrangement B'!$B$49,Data!$A$5:$AQ$12,41,FALSE)/1000</f>
        <v>6.0720000000000001E-3</v>
      </c>
      <c r="AQ287" s="5">
        <f>AN287*VLOOKUP('Arrangement B'!$B$49,Data!$A$5:$AQ$12,41,FALSE)/1000</f>
        <v>6.0720000000000001E-3</v>
      </c>
      <c r="AR287" s="5">
        <f>$AN287*VLOOKUP('Arrangement B'!$B$49,Data!$A$5:$AQ$12,43,FALSE)/1000</f>
        <v>2.4288000000000001E-2</v>
      </c>
      <c r="AS287" s="5">
        <f t="shared" si="28"/>
        <v>6.8130000000000005E-3</v>
      </c>
      <c r="AT287" s="5">
        <f t="shared" si="29"/>
        <v>1.8451780000000001E-2</v>
      </c>
      <c r="AU287" s="5">
        <f t="shared" si="30"/>
        <v>8.2620000000000002E-3</v>
      </c>
      <c r="AV287" s="5">
        <f t="shared" si="31"/>
        <v>3.2918000000000003E-2</v>
      </c>
      <c r="AW287" s="6">
        <f t="shared" si="32"/>
        <v>10249.828844488213</v>
      </c>
      <c r="AX287" s="6">
        <f t="shared" si="33"/>
        <v>12710.100254260353</v>
      </c>
    </row>
    <row r="288" spans="39:50" x14ac:dyDescent="0.25">
      <c r="AM288" s="6">
        <f t="shared" si="34"/>
        <v>10249.828844488213</v>
      </c>
      <c r="AN288" s="6">
        <v>68</v>
      </c>
      <c r="AO288" s="5">
        <f>AN288*VLOOKUP('Arrangement B'!$B$49,Data!$A$5:$AQ$12,40,FALSE)/1000</f>
        <v>4.5560000000000002E-3</v>
      </c>
      <c r="AP288" s="5">
        <f>$AN288*VLOOKUP('Arrangement B'!$B$49,Data!$A$5:$AQ$12,41,FALSE)/1000</f>
        <v>5.9839999999999997E-3</v>
      </c>
      <c r="AQ288" s="5">
        <f>AN288*VLOOKUP('Arrangement B'!$B$49,Data!$A$5:$AQ$12,41,FALSE)/1000</f>
        <v>5.9839999999999997E-3</v>
      </c>
      <c r="AR288" s="5">
        <f>$AN288*VLOOKUP('Arrangement B'!$B$49,Data!$A$5:$AQ$12,43,FALSE)/1000</f>
        <v>2.3935999999999999E-2</v>
      </c>
      <c r="AS288" s="5">
        <f t="shared" si="28"/>
        <v>6.7460000000000003E-3</v>
      </c>
      <c r="AT288" s="5">
        <f t="shared" si="29"/>
        <v>1.836378E-2</v>
      </c>
      <c r="AU288" s="5">
        <f t="shared" si="30"/>
        <v>8.1740000000000007E-3</v>
      </c>
      <c r="AV288" s="5">
        <f t="shared" si="31"/>
        <v>3.2565999999999998E-2</v>
      </c>
      <c r="AW288" s="6">
        <f t="shared" si="32"/>
        <v>10330.330570785309</v>
      </c>
      <c r="AX288" s="6">
        <f t="shared" si="33"/>
        <v>12778.792644507843</v>
      </c>
    </row>
    <row r="289" spans="39:50" x14ac:dyDescent="0.25">
      <c r="AM289" s="6">
        <f t="shared" si="34"/>
        <v>10330.330570785309</v>
      </c>
      <c r="AN289" s="6">
        <v>67</v>
      </c>
      <c r="AO289" s="5">
        <f>AN289*VLOOKUP('Arrangement B'!$B$49,Data!$A$5:$AQ$12,40,FALSE)/1000</f>
        <v>4.4889999999999999E-3</v>
      </c>
      <c r="AP289" s="5">
        <f>$AN289*VLOOKUP('Arrangement B'!$B$49,Data!$A$5:$AQ$12,41,FALSE)/1000</f>
        <v>5.8960000000000002E-3</v>
      </c>
      <c r="AQ289" s="5">
        <f>AN289*VLOOKUP('Arrangement B'!$B$49,Data!$A$5:$AQ$12,41,FALSE)/1000</f>
        <v>5.8960000000000002E-3</v>
      </c>
      <c r="AR289" s="5">
        <f>$AN289*VLOOKUP('Arrangement B'!$B$49,Data!$A$5:$AQ$12,43,FALSE)/1000</f>
        <v>2.3584000000000001E-2</v>
      </c>
      <c r="AS289" s="5">
        <f t="shared" si="28"/>
        <v>6.679E-3</v>
      </c>
      <c r="AT289" s="5">
        <f t="shared" si="29"/>
        <v>1.8275779999999998E-2</v>
      </c>
      <c r="AU289" s="5">
        <f t="shared" si="30"/>
        <v>8.0859999999999994E-3</v>
      </c>
      <c r="AV289" s="5">
        <f t="shared" si="31"/>
        <v>3.2214E-2</v>
      </c>
      <c r="AW289" s="6">
        <f t="shared" si="32"/>
        <v>10412.100947028175</v>
      </c>
      <c r="AX289" s="6">
        <f t="shared" si="33"/>
        <v>12848.195819649907</v>
      </c>
    </row>
    <row r="290" spans="39:50" x14ac:dyDescent="0.25">
      <c r="AM290" s="6">
        <f t="shared" si="34"/>
        <v>10412.100947028175</v>
      </c>
      <c r="AN290" s="6">
        <v>66</v>
      </c>
      <c r="AO290" s="5">
        <f>AN290*VLOOKUP('Arrangement B'!$B$49,Data!$A$5:$AQ$12,40,FALSE)/1000</f>
        <v>4.4220000000000006E-3</v>
      </c>
      <c r="AP290" s="5">
        <f>$AN290*VLOOKUP('Arrangement B'!$B$49,Data!$A$5:$AQ$12,41,FALSE)/1000</f>
        <v>5.8079999999999998E-3</v>
      </c>
      <c r="AQ290" s="5">
        <f>AN290*VLOOKUP('Arrangement B'!$B$49,Data!$A$5:$AQ$12,41,FALSE)/1000</f>
        <v>5.8079999999999998E-3</v>
      </c>
      <c r="AR290" s="5">
        <f>$AN290*VLOOKUP('Arrangement B'!$B$49,Data!$A$5:$AQ$12,43,FALSE)/1000</f>
        <v>2.3231999999999999E-2</v>
      </c>
      <c r="AS290" s="5">
        <f t="shared" si="28"/>
        <v>6.6120000000000007E-3</v>
      </c>
      <c r="AT290" s="5">
        <f t="shared" si="29"/>
        <v>1.8187780000000001E-2</v>
      </c>
      <c r="AU290" s="5">
        <f t="shared" si="30"/>
        <v>7.9979999999999999E-3</v>
      </c>
      <c r="AV290" s="5">
        <f t="shared" si="31"/>
        <v>3.1862000000000001E-2</v>
      </c>
      <c r="AW290" s="6">
        <f t="shared" si="32"/>
        <v>10495.170057428453</v>
      </c>
      <c r="AX290" s="6">
        <f t="shared" si="33"/>
        <v>12918.320249299621</v>
      </c>
    </row>
    <row r="291" spans="39:50" x14ac:dyDescent="0.25">
      <c r="AM291" s="6">
        <f t="shared" si="34"/>
        <v>10495.170057428453</v>
      </c>
      <c r="AN291" s="6">
        <v>65</v>
      </c>
      <c r="AO291" s="5">
        <f>AN291*VLOOKUP('Arrangement B'!$B$49,Data!$A$5:$AQ$12,40,FALSE)/1000</f>
        <v>4.3550000000000004E-3</v>
      </c>
      <c r="AP291" s="5">
        <f>$AN291*VLOOKUP('Arrangement B'!$B$49,Data!$A$5:$AQ$12,41,FALSE)/1000</f>
        <v>5.7199999999999994E-3</v>
      </c>
      <c r="AQ291" s="5">
        <f>AN291*VLOOKUP('Arrangement B'!$B$49,Data!$A$5:$AQ$12,41,FALSE)/1000</f>
        <v>5.7199999999999994E-3</v>
      </c>
      <c r="AR291" s="5">
        <f>$AN291*VLOOKUP('Arrangement B'!$B$49,Data!$A$5:$AQ$12,43,FALSE)/1000</f>
        <v>2.2879999999999998E-2</v>
      </c>
      <c r="AS291" s="5">
        <f t="shared" si="28"/>
        <v>6.5450000000000005E-3</v>
      </c>
      <c r="AT291" s="5">
        <f t="shared" si="29"/>
        <v>1.8099779999999999E-2</v>
      </c>
      <c r="AU291" s="5">
        <f t="shared" si="30"/>
        <v>7.9100000000000004E-3</v>
      </c>
      <c r="AV291" s="5">
        <f t="shared" si="31"/>
        <v>3.1509999999999996E-2</v>
      </c>
      <c r="AW291" s="6">
        <f t="shared" si="32"/>
        <v>10579.568940258774</v>
      </c>
      <c r="AX291" s="6">
        <f t="shared" si="33"/>
        <v>12989.176594891398</v>
      </c>
    </row>
    <row r="292" spans="39:50" x14ac:dyDescent="0.25">
      <c r="AM292" s="6">
        <f t="shared" si="34"/>
        <v>10579.568940258774</v>
      </c>
      <c r="AN292" s="6">
        <v>64</v>
      </c>
      <c r="AO292" s="5">
        <f>AN292*VLOOKUP('Arrangement B'!$B$49,Data!$A$5:$AQ$12,40,FALSE)/1000</f>
        <v>4.2880000000000001E-3</v>
      </c>
      <c r="AP292" s="5">
        <f>$AN292*VLOOKUP('Arrangement B'!$B$49,Data!$A$5:$AQ$12,41,FALSE)/1000</f>
        <v>5.6319999999999999E-3</v>
      </c>
      <c r="AQ292" s="5">
        <f>AN292*VLOOKUP('Arrangement B'!$B$49,Data!$A$5:$AQ$12,41,FALSE)/1000</f>
        <v>5.6319999999999999E-3</v>
      </c>
      <c r="AR292" s="5">
        <f>$AN292*VLOOKUP('Arrangement B'!$B$49,Data!$A$5:$AQ$12,43,FALSE)/1000</f>
        <v>2.2527999999999999E-2</v>
      </c>
      <c r="AS292" s="5">
        <f t="shared" si="28"/>
        <v>6.4780000000000003E-3</v>
      </c>
      <c r="AT292" s="5">
        <f t="shared" si="29"/>
        <v>1.8011779999999998E-2</v>
      </c>
      <c r="AU292" s="5">
        <f t="shared" si="30"/>
        <v>7.8219999999999991E-3</v>
      </c>
      <c r="AV292" s="5">
        <f t="shared" si="31"/>
        <v>3.1157999999999998E-2</v>
      </c>
      <c r="AW292" s="6">
        <f t="shared" si="32"/>
        <v>10665.329625778815</v>
      </c>
      <c r="AX292" s="6">
        <f t="shared" si="33"/>
        <v>13060.775713632382</v>
      </c>
    </row>
    <row r="293" spans="39:50" x14ac:dyDescent="0.25">
      <c r="AM293" s="6">
        <f t="shared" si="34"/>
        <v>10665.329625778815</v>
      </c>
      <c r="AN293" s="6">
        <v>63</v>
      </c>
      <c r="AO293" s="5">
        <f>AN293*VLOOKUP('Arrangement B'!$B$49,Data!$A$5:$AQ$12,40,FALSE)/1000</f>
        <v>4.2209999999999999E-3</v>
      </c>
      <c r="AP293" s="5">
        <f>$AN293*VLOOKUP('Arrangement B'!$B$49,Data!$A$5:$AQ$12,41,FALSE)/1000</f>
        <v>5.5439999999999994E-3</v>
      </c>
      <c r="AQ293" s="5">
        <f>AN293*VLOOKUP('Arrangement B'!$B$49,Data!$A$5:$AQ$12,41,FALSE)/1000</f>
        <v>5.5439999999999994E-3</v>
      </c>
      <c r="AR293" s="5">
        <f>$AN293*VLOOKUP('Arrangement B'!$B$49,Data!$A$5:$AQ$12,43,FALSE)/1000</f>
        <v>2.2175999999999998E-2</v>
      </c>
      <c r="AS293" s="5">
        <f t="shared" si="28"/>
        <v>6.411E-3</v>
      </c>
      <c r="AT293" s="5">
        <f t="shared" si="29"/>
        <v>1.792378E-2</v>
      </c>
      <c r="AU293" s="5">
        <f t="shared" si="30"/>
        <v>7.7339999999999996E-3</v>
      </c>
      <c r="AV293" s="5">
        <f t="shared" si="31"/>
        <v>3.0806E-2</v>
      </c>
      <c r="AW293" s="6">
        <f t="shared" si="32"/>
        <v>10752.48517597512</v>
      </c>
      <c r="AX293" s="6">
        <f t="shared" si="33"/>
        <v>13133.128662533529</v>
      </c>
    </row>
    <row r="294" spans="39:50" x14ac:dyDescent="0.25">
      <c r="AM294" s="6">
        <f t="shared" si="34"/>
        <v>10752.48517597512</v>
      </c>
      <c r="AN294" s="6">
        <v>62</v>
      </c>
      <c r="AO294" s="5">
        <f>AN294*VLOOKUP('Arrangement B'!$B$49,Data!$A$5:$AQ$12,40,FALSE)/1000</f>
        <v>4.1539999999999997E-3</v>
      </c>
      <c r="AP294" s="5">
        <f>$AN294*VLOOKUP('Arrangement B'!$B$49,Data!$A$5:$AQ$12,41,FALSE)/1000</f>
        <v>5.4559999999999999E-3</v>
      </c>
      <c r="AQ294" s="5">
        <f>AN294*VLOOKUP('Arrangement B'!$B$49,Data!$A$5:$AQ$12,41,FALSE)/1000</f>
        <v>5.4559999999999999E-3</v>
      </c>
      <c r="AR294" s="5">
        <f>$AN294*VLOOKUP('Arrangement B'!$B$49,Data!$A$5:$AQ$12,43,FALSE)/1000</f>
        <v>2.1824E-2</v>
      </c>
      <c r="AS294" s="5">
        <f t="shared" si="28"/>
        <v>6.3439999999999998E-3</v>
      </c>
      <c r="AT294" s="5">
        <f t="shared" si="29"/>
        <v>1.7835779999999999E-2</v>
      </c>
      <c r="AU294" s="5">
        <f t="shared" si="30"/>
        <v>7.646E-3</v>
      </c>
      <c r="AV294" s="5">
        <f t="shared" si="31"/>
        <v>3.0454000000000002E-2</v>
      </c>
      <c r="AW294" s="6">
        <f t="shared" si="32"/>
        <v>10841.069726216136</v>
      </c>
      <c r="AX294" s="6">
        <f t="shared" si="33"/>
        <v>13206.24670252131</v>
      </c>
    </row>
    <row r="295" spans="39:50" x14ac:dyDescent="0.25">
      <c r="AM295" s="6">
        <f t="shared" si="34"/>
        <v>10841.069726216136</v>
      </c>
      <c r="AN295" s="6">
        <v>61</v>
      </c>
      <c r="AO295" s="5">
        <f>AN295*VLOOKUP('Arrangement B'!$B$49,Data!$A$5:$AQ$12,40,FALSE)/1000</f>
        <v>4.0870000000000004E-3</v>
      </c>
      <c r="AP295" s="5">
        <f>$AN295*VLOOKUP('Arrangement B'!$B$49,Data!$A$5:$AQ$12,41,FALSE)/1000</f>
        <v>5.3679999999999995E-3</v>
      </c>
      <c r="AQ295" s="5">
        <f>AN295*VLOOKUP('Arrangement B'!$B$49,Data!$A$5:$AQ$12,41,FALSE)/1000</f>
        <v>5.3679999999999995E-3</v>
      </c>
      <c r="AR295" s="5">
        <f>$AN295*VLOOKUP('Arrangement B'!$B$49,Data!$A$5:$AQ$12,43,FALSE)/1000</f>
        <v>2.1471999999999998E-2</v>
      </c>
      <c r="AS295" s="5">
        <f t="shared" si="28"/>
        <v>6.2770000000000005E-3</v>
      </c>
      <c r="AT295" s="5">
        <f t="shared" si="29"/>
        <v>1.7747779999999998E-2</v>
      </c>
      <c r="AU295" s="5">
        <f t="shared" si="30"/>
        <v>7.5579999999999996E-3</v>
      </c>
      <c r="AV295" s="5">
        <f t="shared" si="31"/>
        <v>3.0101999999999997E-2</v>
      </c>
      <c r="AW295" s="6">
        <f t="shared" si="32"/>
        <v>10931.11852893033</v>
      </c>
      <c r="AX295" s="6">
        <f t="shared" si="33"/>
        <v>13280.141302630829</v>
      </c>
    </row>
    <row r="296" spans="39:50" x14ac:dyDescent="0.25">
      <c r="AM296" s="6">
        <f t="shared" si="34"/>
        <v>10931.11852893033</v>
      </c>
      <c r="AN296" s="6">
        <v>60</v>
      </c>
      <c r="AO296" s="5">
        <f>AN296*VLOOKUP('Arrangement B'!$B$49,Data!$A$5:$AQ$12,40,FALSE)/1000</f>
        <v>4.0200000000000001E-3</v>
      </c>
      <c r="AP296" s="5">
        <f>$AN296*VLOOKUP('Arrangement B'!$B$49,Data!$A$5:$AQ$12,41,FALSE)/1000</f>
        <v>5.2799999999999991E-3</v>
      </c>
      <c r="AQ296" s="5">
        <f>AN296*VLOOKUP('Arrangement B'!$B$49,Data!$A$5:$AQ$12,41,FALSE)/1000</f>
        <v>5.2799999999999991E-3</v>
      </c>
      <c r="AR296" s="5">
        <f>$AN296*VLOOKUP('Arrangement B'!$B$49,Data!$A$5:$AQ$12,43,FALSE)/1000</f>
        <v>2.1119999999999996E-2</v>
      </c>
      <c r="AS296" s="5">
        <f t="shared" si="28"/>
        <v>6.2100000000000002E-3</v>
      </c>
      <c r="AT296" s="5">
        <f t="shared" si="29"/>
        <v>1.765978E-2</v>
      </c>
      <c r="AU296" s="5">
        <f t="shared" si="30"/>
        <v>7.4699999999999992E-3</v>
      </c>
      <c r="AV296" s="5">
        <f t="shared" si="31"/>
        <v>2.9749999999999999E-2</v>
      </c>
      <c r="AW296" s="6">
        <f t="shared" si="32"/>
        <v>11022.667999422305</v>
      </c>
      <c r="AX296" s="6">
        <f t="shared" si="33"/>
        <v>13354.824144281325</v>
      </c>
    </row>
    <row r="297" spans="39:50" x14ac:dyDescent="0.25">
      <c r="AM297" s="6">
        <f t="shared" si="34"/>
        <v>11022.667999422305</v>
      </c>
      <c r="AN297" s="6">
        <v>59</v>
      </c>
      <c r="AO297" s="5">
        <f>AN297*VLOOKUP('Arrangement B'!$B$49,Data!$A$5:$AQ$12,40,FALSE)/1000</f>
        <v>3.9529999999999999E-3</v>
      </c>
      <c r="AP297" s="5">
        <f>$AN297*VLOOKUP('Arrangement B'!$B$49,Data!$A$5:$AQ$12,41,FALSE)/1000</f>
        <v>5.1919999999999996E-3</v>
      </c>
      <c r="AQ297" s="5">
        <f>AN297*VLOOKUP('Arrangement B'!$B$49,Data!$A$5:$AQ$12,41,FALSE)/1000</f>
        <v>5.1919999999999996E-3</v>
      </c>
      <c r="AR297" s="5">
        <f>$AN297*VLOOKUP('Arrangement B'!$B$49,Data!$A$5:$AQ$12,43,FALSE)/1000</f>
        <v>2.0767999999999998E-2</v>
      </c>
      <c r="AS297" s="5">
        <f t="shared" si="28"/>
        <v>6.143E-3</v>
      </c>
      <c r="AT297" s="5">
        <f t="shared" si="29"/>
        <v>1.7571779999999999E-2</v>
      </c>
      <c r="AU297" s="5">
        <f t="shared" si="30"/>
        <v>7.3819999999999997E-3</v>
      </c>
      <c r="AV297" s="5">
        <f t="shared" si="31"/>
        <v>2.9398000000000001E-2</v>
      </c>
      <c r="AW297" s="6">
        <f t="shared" si="32"/>
        <v>11115.755763949228</v>
      </c>
      <c r="AX297" s="6">
        <f t="shared" si="33"/>
        <v>13430.307125634643</v>
      </c>
    </row>
    <row r="298" spans="39:50" x14ac:dyDescent="0.25">
      <c r="AM298" s="6">
        <f t="shared" si="34"/>
        <v>11115.755763949228</v>
      </c>
      <c r="AN298" s="6">
        <v>58</v>
      </c>
      <c r="AO298" s="5">
        <f>AN298*VLOOKUP('Arrangement B'!$B$49,Data!$A$5:$AQ$12,40,FALSE)/1000</f>
        <v>3.8860000000000001E-3</v>
      </c>
      <c r="AP298" s="5">
        <f>$AN298*VLOOKUP('Arrangement B'!$B$49,Data!$A$5:$AQ$12,41,FALSE)/1000</f>
        <v>5.104E-3</v>
      </c>
      <c r="AQ298" s="5">
        <f>AN298*VLOOKUP('Arrangement B'!$B$49,Data!$A$5:$AQ$12,41,FALSE)/1000</f>
        <v>5.104E-3</v>
      </c>
      <c r="AR298" s="5">
        <f>$AN298*VLOOKUP('Arrangement B'!$B$49,Data!$A$5:$AQ$12,43,FALSE)/1000</f>
        <v>2.0416E-2</v>
      </c>
      <c r="AS298" s="5">
        <f t="shared" si="28"/>
        <v>6.0759999999999998E-3</v>
      </c>
      <c r="AT298" s="5">
        <f t="shared" si="29"/>
        <v>1.7483780000000001E-2</v>
      </c>
      <c r="AU298" s="5">
        <f t="shared" si="30"/>
        <v>7.2940000000000001E-3</v>
      </c>
      <c r="AV298" s="5">
        <f t="shared" si="31"/>
        <v>2.9046000000000002E-2</v>
      </c>
      <c r="AW298" s="6">
        <f t="shared" si="32"/>
        <v>11210.420710187967</v>
      </c>
      <c r="AX298" s="6">
        <f t="shared" si="33"/>
        <v>13506.602366037407</v>
      </c>
    </row>
    <row r="299" spans="39:50" x14ac:dyDescent="0.25">
      <c r="AM299" s="6">
        <f t="shared" si="34"/>
        <v>11210.420710187967</v>
      </c>
      <c r="AN299" s="6">
        <v>57</v>
      </c>
      <c r="AO299" s="5">
        <f>AN299*VLOOKUP('Arrangement B'!$B$49,Data!$A$5:$AQ$12,40,FALSE)/1000</f>
        <v>3.8190000000000003E-3</v>
      </c>
      <c r="AP299" s="5">
        <f>$AN299*VLOOKUP('Arrangement B'!$B$49,Data!$A$5:$AQ$12,41,FALSE)/1000</f>
        <v>5.0159999999999996E-3</v>
      </c>
      <c r="AQ299" s="5">
        <f>AN299*VLOOKUP('Arrangement B'!$B$49,Data!$A$5:$AQ$12,41,FALSE)/1000</f>
        <v>5.0159999999999996E-3</v>
      </c>
      <c r="AR299" s="5">
        <f>$AN299*VLOOKUP('Arrangement B'!$B$49,Data!$A$5:$AQ$12,43,FALSE)/1000</f>
        <v>2.0063999999999999E-2</v>
      </c>
      <c r="AS299" s="5">
        <f t="shared" si="28"/>
        <v>6.0090000000000005E-3</v>
      </c>
      <c r="AT299" s="5">
        <f t="shared" si="29"/>
        <v>1.739578E-2</v>
      </c>
      <c r="AU299" s="5">
        <f t="shared" si="30"/>
        <v>7.2059999999999997E-3</v>
      </c>
      <c r="AV299" s="5">
        <f t="shared" si="31"/>
        <v>2.8693999999999997E-2</v>
      </c>
      <c r="AW299" s="6">
        <f t="shared" si="32"/>
        <v>11306.703040231851</v>
      </c>
      <c r="AX299" s="6">
        <f t="shared" si="33"/>
        <v>13583.72221054749</v>
      </c>
    </row>
    <row r="300" spans="39:50" x14ac:dyDescent="0.25">
      <c r="AM300" s="6">
        <f t="shared" si="34"/>
        <v>11306.703040231851</v>
      </c>
      <c r="AN300" s="6">
        <v>56</v>
      </c>
      <c r="AO300" s="5">
        <f>AN300*VLOOKUP('Arrangement B'!$B$49,Data!$A$5:$AQ$12,40,FALSE)/1000</f>
        <v>3.7520000000000001E-3</v>
      </c>
      <c r="AP300" s="5">
        <f>$AN300*VLOOKUP('Arrangement B'!$B$49,Data!$A$5:$AQ$12,41,FALSE)/1000</f>
        <v>4.9280000000000001E-3</v>
      </c>
      <c r="AQ300" s="5">
        <f>AN300*VLOOKUP('Arrangement B'!$B$49,Data!$A$5:$AQ$12,41,FALSE)/1000</f>
        <v>4.9280000000000001E-3</v>
      </c>
      <c r="AR300" s="5">
        <f>$AN300*VLOOKUP('Arrangement B'!$B$49,Data!$A$5:$AQ$12,43,FALSE)/1000</f>
        <v>1.9712E-2</v>
      </c>
      <c r="AS300" s="5">
        <f t="shared" si="28"/>
        <v>5.9420000000000002E-3</v>
      </c>
      <c r="AT300" s="5">
        <f t="shared" si="29"/>
        <v>1.7307780000000002E-2</v>
      </c>
      <c r="AU300" s="5">
        <f t="shared" si="30"/>
        <v>7.1180000000000002E-3</v>
      </c>
      <c r="AV300" s="5">
        <f t="shared" si="31"/>
        <v>2.8341999999999999E-2</v>
      </c>
      <c r="AW300" s="6">
        <f t="shared" si="32"/>
        <v>11404.644326265292</v>
      </c>
      <c r="AX300" s="6">
        <f t="shared" si="33"/>
        <v>13661.679234545201</v>
      </c>
    </row>
    <row r="301" spans="39:50" x14ac:dyDescent="0.25">
      <c r="AM301" s="6">
        <f t="shared" si="34"/>
        <v>11404.644326265292</v>
      </c>
      <c r="AN301" s="6">
        <v>55</v>
      </c>
      <c r="AO301" s="5">
        <f>AN301*VLOOKUP('Arrangement B'!$B$49,Data!$A$5:$AQ$12,40,FALSE)/1000</f>
        <v>3.6849999999999999E-3</v>
      </c>
      <c r="AP301" s="5">
        <f>$AN301*VLOOKUP('Arrangement B'!$B$49,Data!$A$5:$AQ$12,41,FALSE)/1000</f>
        <v>4.8399999999999997E-3</v>
      </c>
      <c r="AQ301" s="5">
        <f>AN301*VLOOKUP('Arrangement B'!$B$49,Data!$A$5:$AQ$12,41,FALSE)/1000</f>
        <v>4.8399999999999997E-3</v>
      </c>
      <c r="AR301" s="5">
        <f>$AN301*VLOOKUP('Arrangement B'!$B$49,Data!$A$5:$AQ$12,43,FALSE)/1000</f>
        <v>1.9359999999999999E-2</v>
      </c>
      <c r="AS301" s="5">
        <f t="shared" si="28"/>
        <v>5.875E-3</v>
      </c>
      <c r="AT301" s="5">
        <f t="shared" si="29"/>
        <v>1.7219780000000001E-2</v>
      </c>
      <c r="AU301" s="5">
        <f t="shared" si="30"/>
        <v>7.0299999999999998E-3</v>
      </c>
      <c r="AV301" s="5">
        <f t="shared" si="31"/>
        <v>2.7990000000000001E-2</v>
      </c>
      <c r="AW301" s="6">
        <f t="shared" si="32"/>
        <v>11504.287569074417</v>
      </c>
      <c r="AX301" s="6">
        <f t="shared" si="33"/>
        <v>13740.486248429568</v>
      </c>
    </row>
    <row r="302" spans="39:50" x14ac:dyDescent="0.25">
      <c r="AM302" s="6">
        <f t="shared" si="34"/>
        <v>11504.287569074417</v>
      </c>
      <c r="AN302" s="6">
        <v>54</v>
      </c>
      <c r="AO302" s="5">
        <f>AN302*VLOOKUP('Arrangement B'!$B$49,Data!$A$5:$AQ$12,40,FALSE)/1000</f>
        <v>3.6180000000000001E-3</v>
      </c>
      <c r="AP302" s="5">
        <f>$AN302*VLOOKUP('Arrangement B'!$B$49,Data!$A$5:$AQ$12,41,FALSE)/1000</f>
        <v>4.7520000000000001E-3</v>
      </c>
      <c r="AQ302" s="5">
        <f>AN302*VLOOKUP('Arrangement B'!$B$49,Data!$A$5:$AQ$12,41,FALSE)/1000</f>
        <v>4.7520000000000001E-3</v>
      </c>
      <c r="AR302" s="5">
        <f>$AN302*VLOOKUP('Arrangement B'!$B$49,Data!$A$5:$AQ$12,43,FALSE)/1000</f>
        <v>1.9008000000000001E-2</v>
      </c>
      <c r="AS302" s="5">
        <f t="shared" si="28"/>
        <v>5.8080000000000007E-3</v>
      </c>
      <c r="AT302" s="5">
        <f t="shared" si="29"/>
        <v>1.7131779999999999E-2</v>
      </c>
      <c r="AU302" s="5">
        <f t="shared" si="30"/>
        <v>6.9420000000000003E-3</v>
      </c>
      <c r="AV302" s="5">
        <f t="shared" si="31"/>
        <v>2.7638000000000003E-2</v>
      </c>
      <c r="AW302" s="6">
        <f t="shared" si="32"/>
        <v>11605.677259562512</v>
      </c>
      <c r="AX302" s="6">
        <f t="shared" si="33"/>
        <v>13820.156302399942</v>
      </c>
    </row>
    <row r="303" spans="39:50" x14ac:dyDescent="0.25">
      <c r="AM303" s="6">
        <f t="shared" si="34"/>
        <v>11605.677259562512</v>
      </c>
      <c r="AN303" s="6">
        <v>53</v>
      </c>
      <c r="AO303" s="5">
        <f>AN303*VLOOKUP('Arrangement B'!$B$49,Data!$A$5:$AQ$12,40,FALSE)/1000</f>
        <v>3.5510000000000003E-3</v>
      </c>
      <c r="AP303" s="5">
        <f>$AN303*VLOOKUP('Arrangement B'!$B$49,Data!$A$5:$AQ$12,41,FALSE)/1000</f>
        <v>4.6639999999999997E-3</v>
      </c>
      <c r="AQ303" s="5">
        <f>AN303*VLOOKUP('Arrangement B'!$B$49,Data!$A$5:$AQ$12,41,FALSE)/1000</f>
        <v>4.6639999999999997E-3</v>
      </c>
      <c r="AR303" s="5">
        <f>$AN303*VLOOKUP('Arrangement B'!$B$49,Data!$A$5:$AQ$12,43,FALSE)/1000</f>
        <v>1.8655999999999999E-2</v>
      </c>
      <c r="AS303" s="5">
        <f t="shared" si="28"/>
        <v>5.7410000000000004E-3</v>
      </c>
      <c r="AT303" s="5">
        <f t="shared" si="29"/>
        <v>1.7043780000000001E-2</v>
      </c>
      <c r="AU303" s="5">
        <f t="shared" si="30"/>
        <v>6.8539999999999998E-3</v>
      </c>
      <c r="AV303" s="5">
        <f t="shared" si="31"/>
        <v>2.7285999999999998E-2</v>
      </c>
      <c r="AW303" s="6">
        <f t="shared" si="32"/>
        <v>11708.85944345063</v>
      </c>
      <c r="AX303" s="6">
        <f t="shared" si="33"/>
        <v>13900.702691323066</v>
      </c>
    </row>
    <row r="304" spans="39:50" x14ac:dyDescent="0.25">
      <c r="AM304" s="6">
        <f t="shared" si="34"/>
        <v>11708.85944345063</v>
      </c>
      <c r="AN304" s="6">
        <v>52</v>
      </c>
      <c r="AO304" s="5">
        <f>AN304*VLOOKUP('Arrangement B'!$B$49,Data!$A$5:$AQ$12,40,FALSE)/1000</f>
        <v>3.4840000000000001E-3</v>
      </c>
      <c r="AP304" s="5">
        <f>$AN304*VLOOKUP('Arrangement B'!$B$49,Data!$A$5:$AQ$12,41,FALSE)/1000</f>
        <v>4.5759999999999993E-3</v>
      </c>
      <c r="AQ304" s="5">
        <f>AN304*VLOOKUP('Arrangement B'!$B$49,Data!$A$5:$AQ$12,41,FALSE)/1000</f>
        <v>4.5759999999999993E-3</v>
      </c>
      <c r="AR304" s="5">
        <f>$AN304*VLOOKUP('Arrangement B'!$B$49,Data!$A$5:$AQ$12,43,FALSE)/1000</f>
        <v>1.8303999999999997E-2</v>
      </c>
      <c r="AS304" s="5">
        <f t="shared" si="28"/>
        <v>5.6740000000000002E-3</v>
      </c>
      <c r="AT304" s="5">
        <f t="shared" si="29"/>
        <v>1.695578E-2</v>
      </c>
      <c r="AU304" s="5">
        <f t="shared" si="30"/>
        <v>6.7659999999999994E-3</v>
      </c>
      <c r="AV304" s="5">
        <f t="shared" si="31"/>
        <v>2.6934E-2</v>
      </c>
      <c r="AW304" s="6">
        <f t="shared" si="32"/>
        <v>11813.881789356092</v>
      </c>
      <c r="AX304" s="6">
        <f t="shared" si="33"/>
        <v>13982.138959685493</v>
      </c>
    </row>
    <row r="305" spans="39:50" x14ac:dyDescent="0.25">
      <c r="AM305" s="6">
        <f t="shared" si="34"/>
        <v>11813.881789356092</v>
      </c>
      <c r="AN305" s="6">
        <v>51</v>
      </c>
      <c r="AO305" s="5">
        <f>AN305*VLOOKUP('Arrangement B'!$B$49,Data!$A$5:$AQ$12,40,FALSE)/1000</f>
        <v>3.4170000000000003E-3</v>
      </c>
      <c r="AP305" s="5">
        <f>$AN305*VLOOKUP('Arrangement B'!$B$49,Data!$A$5:$AQ$12,41,FALSE)/1000</f>
        <v>4.4879999999999998E-3</v>
      </c>
      <c r="AQ305" s="5">
        <f>AN305*VLOOKUP('Arrangement B'!$B$49,Data!$A$5:$AQ$12,41,FALSE)/1000</f>
        <v>4.4879999999999998E-3</v>
      </c>
      <c r="AR305" s="5">
        <f>$AN305*VLOOKUP('Arrangement B'!$B$49,Data!$A$5:$AQ$12,43,FALSE)/1000</f>
        <v>1.7951999999999999E-2</v>
      </c>
      <c r="AS305" s="5">
        <f t="shared" si="28"/>
        <v>5.6070000000000009E-3</v>
      </c>
      <c r="AT305" s="5">
        <f t="shared" si="29"/>
        <v>1.6867779999999999E-2</v>
      </c>
      <c r="AU305" s="5">
        <f t="shared" si="30"/>
        <v>6.6779999999999999E-3</v>
      </c>
      <c r="AV305" s="5">
        <f t="shared" si="31"/>
        <v>2.6582000000000001E-2</v>
      </c>
      <c r="AW305" s="6">
        <f t="shared" si="32"/>
        <v>11920.79366045488</v>
      </c>
      <c r="AX305" s="6">
        <f t="shared" si="33"/>
        <v>14064.478906631179</v>
      </c>
    </row>
    <row r="306" spans="39:50" x14ac:dyDescent="0.25">
      <c r="AM306" s="6">
        <f t="shared" si="34"/>
        <v>11920.79366045488</v>
      </c>
      <c r="AN306" s="6">
        <v>50</v>
      </c>
      <c r="AO306" s="5">
        <f>AN306*VLOOKUP('Arrangement B'!$B$49,Data!$A$5:$AQ$12,40,FALSE)/1000</f>
        <v>3.3500000000000001E-3</v>
      </c>
      <c r="AP306" s="5">
        <f>$AN306*VLOOKUP('Arrangement B'!$B$49,Data!$A$5:$AQ$12,41,FALSE)/1000</f>
        <v>4.3999999999999994E-3</v>
      </c>
      <c r="AQ306" s="5">
        <f>AN306*VLOOKUP('Arrangement B'!$B$49,Data!$A$5:$AQ$12,41,FALSE)/1000</f>
        <v>4.3999999999999994E-3</v>
      </c>
      <c r="AR306" s="5">
        <f>$AN306*VLOOKUP('Arrangement B'!$B$49,Data!$A$5:$AQ$12,43,FALSE)/1000</f>
        <v>1.7599999999999998E-2</v>
      </c>
      <c r="AS306" s="5">
        <f t="shared" si="28"/>
        <v>5.5399999999999998E-3</v>
      </c>
      <c r="AT306" s="5">
        <f t="shared" si="29"/>
        <v>1.6779780000000001E-2</v>
      </c>
      <c r="AU306" s="5">
        <f t="shared" si="30"/>
        <v>6.5899999999999995E-3</v>
      </c>
      <c r="AV306" s="5">
        <f t="shared" si="31"/>
        <v>2.6229999999999996E-2</v>
      </c>
      <c r="AW306" s="6">
        <f t="shared" si="32"/>
        <v>12029.646189948413</v>
      </c>
      <c r="AX306" s="6">
        <f t="shared" si="33"/>
        <v>14147.736591083827</v>
      </c>
    </row>
    <row r="307" spans="39:50" x14ac:dyDescent="0.25">
      <c r="AM307" s="6">
        <f t="shared" si="34"/>
        <v>12029.646189948413</v>
      </c>
      <c r="AN307" s="6">
        <v>49</v>
      </c>
      <c r="AO307" s="5">
        <f>AN307*VLOOKUP('Arrangement B'!$B$49,Data!$A$5:$AQ$12,40,FALSE)/1000</f>
        <v>3.2830000000000003E-3</v>
      </c>
      <c r="AP307" s="5">
        <f>$AN307*VLOOKUP('Arrangement B'!$B$49,Data!$A$5:$AQ$12,41,FALSE)/1000</f>
        <v>4.311999999999999E-3</v>
      </c>
      <c r="AQ307" s="5">
        <f>AN307*VLOOKUP('Arrangement B'!$B$49,Data!$A$5:$AQ$12,41,FALSE)/1000</f>
        <v>4.311999999999999E-3</v>
      </c>
      <c r="AR307" s="5">
        <f>$AN307*VLOOKUP('Arrangement B'!$B$49,Data!$A$5:$AQ$12,43,FALSE)/1000</f>
        <v>1.7247999999999996E-2</v>
      </c>
      <c r="AS307" s="5">
        <f t="shared" si="28"/>
        <v>5.4730000000000004E-3</v>
      </c>
      <c r="AT307" s="5">
        <f t="shared" si="29"/>
        <v>1.669178E-2</v>
      </c>
      <c r="AU307" s="5">
        <f t="shared" si="30"/>
        <v>6.5019999999999991E-3</v>
      </c>
      <c r="AV307" s="5">
        <f t="shared" si="31"/>
        <v>2.5877999999999998E-2</v>
      </c>
      <c r="AW307" s="6">
        <f t="shared" si="32"/>
        <v>12140.49236057059</v>
      </c>
      <c r="AX307" s="6">
        <f t="shared" si="33"/>
        <v>14231.926336953426</v>
      </c>
    </row>
    <row r="308" spans="39:50" x14ac:dyDescent="0.25">
      <c r="AM308" s="6">
        <f t="shared" si="34"/>
        <v>12140.49236057059</v>
      </c>
      <c r="AN308" s="6">
        <v>48</v>
      </c>
      <c r="AO308" s="5">
        <f>AN308*VLOOKUP('Arrangement B'!$B$49,Data!$A$5:$AQ$12,40,FALSE)/1000</f>
        <v>3.2160000000000001E-3</v>
      </c>
      <c r="AP308" s="5">
        <f>$AN308*VLOOKUP('Arrangement B'!$B$49,Data!$A$5:$AQ$12,41,FALSE)/1000</f>
        <v>4.2240000000000003E-3</v>
      </c>
      <c r="AQ308" s="5">
        <f>AN308*VLOOKUP('Arrangement B'!$B$49,Data!$A$5:$AQ$12,41,FALSE)/1000</f>
        <v>4.2240000000000003E-3</v>
      </c>
      <c r="AR308" s="5">
        <f>$AN308*VLOOKUP('Arrangement B'!$B$49,Data!$A$5:$AQ$12,43,FALSE)/1000</f>
        <v>1.6896000000000001E-2</v>
      </c>
      <c r="AS308" s="5">
        <f t="shared" si="28"/>
        <v>5.4060000000000002E-3</v>
      </c>
      <c r="AT308" s="5">
        <f t="shared" si="29"/>
        <v>1.6603779999999999E-2</v>
      </c>
      <c r="AU308" s="5">
        <f t="shared" si="30"/>
        <v>6.4140000000000004E-3</v>
      </c>
      <c r="AV308" s="5">
        <f t="shared" si="31"/>
        <v>2.5526E-2</v>
      </c>
      <c r="AW308" s="6">
        <f t="shared" si="32"/>
        <v>12253.387088387808</v>
      </c>
      <c r="AX308" s="6">
        <f t="shared" si="33"/>
        <v>14317.062738426066</v>
      </c>
    </row>
    <row r="309" spans="39:50" x14ac:dyDescent="0.25">
      <c r="AM309" s="6">
        <f t="shared" si="34"/>
        <v>12253.387088387808</v>
      </c>
      <c r="AN309" s="6">
        <v>47</v>
      </c>
      <c r="AO309" s="5">
        <f>AN309*VLOOKUP('Arrangement B'!$B$49,Data!$A$5:$AQ$12,40,FALSE)/1000</f>
        <v>3.1489999999999999E-3</v>
      </c>
      <c r="AP309" s="5">
        <f>$AN309*VLOOKUP('Arrangement B'!$B$49,Data!$A$5:$AQ$12,41,FALSE)/1000</f>
        <v>4.1359999999999999E-3</v>
      </c>
      <c r="AQ309" s="5">
        <f>AN309*VLOOKUP('Arrangement B'!$B$49,Data!$A$5:$AQ$12,41,FALSE)/1000</f>
        <v>4.1359999999999999E-3</v>
      </c>
      <c r="AR309" s="5">
        <f>$AN309*VLOOKUP('Arrangement B'!$B$49,Data!$A$5:$AQ$12,43,FALSE)/1000</f>
        <v>1.6544E-2</v>
      </c>
      <c r="AS309" s="5">
        <f t="shared" si="28"/>
        <v>5.339E-3</v>
      </c>
      <c r="AT309" s="5">
        <f t="shared" si="29"/>
        <v>1.6515780000000001E-2</v>
      </c>
      <c r="AU309" s="5">
        <f t="shared" si="30"/>
        <v>6.326E-3</v>
      </c>
      <c r="AV309" s="5">
        <f t="shared" si="31"/>
        <v>2.5174000000000002E-2</v>
      </c>
      <c r="AW309" s="6">
        <f t="shared" si="32"/>
        <v>12368.387311162634</v>
      </c>
      <c r="AX309" s="6">
        <f t="shared" si="33"/>
        <v>14403.160665336094</v>
      </c>
    </row>
    <row r="310" spans="39:50" x14ac:dyDescent="0.25">
      <c r="AM310" s="6">
        <f t="shared" si="34"/>
        <v>12368.387311162634</v>
      </c>
      <c r="AN310" s="6">
        <v>46</v>
      </c>
      <c r="AO310" s="5">
        <f>AN310*VLOOKUP('Arrangement B'!$B$49,Data!$A$5:$AQ$12,40,FALSE)/1000</f>
        <v>3.0820000000000001E-3</v>
      </c>
      <c r="AP310" s="5">
        <f>$AN310*VLOOKUP('Arrangement B'!$B$49,Data!$A$5:$AQ$12,41,FALSE)/1000</f>
        <v>4.0480000000000004E-3</v>
      </c>
      <c r="AQ310" s="5">
        <f>AN310*VLOOKUP('Arrangement B'!$B$49,Data!$A$5:$AQ$12,41,FALSE)/1000</f>
        <v>4.0480000000000004E-3</v>
      </c>
      <c r="AR310" s="5">
        <f>$AN310*VLOOKUP('Arrangement B'!$B$49,Data!$A$5:$AQ$12,43,FALSE)/1000</f>
        <v>1.6192000000000002E-2</v>
      </c>
      <c r="AS310" s="5">
        <f t="shared" si="28"/>
        <v>5.2720000000000006E-3</v>
      </c>
      <c r="AT310" s="5">
        <f t="shared" si="29"/>
        <v>1.6427779999999999E-2</v>
      </c>
      <c r="AU310" s="5">
        <f t="shared" si="30"/>
        <v>6.2380000000000005E-3</v>
      </c>
      <c r="AV310" s="5">
        <f t="shared" si="31"/>
        <v>2.4822000000000004E-2</v>
      </c>
      <c r="AW310" s="6">
        <f t="shared" si="32"/>
        <v>12485.552081571459</v>
      </c>
      <c r="AX310" s="6">
        <f t="shared" si="33"/>
        <v>14490.235268619199</v>
      </c>
    </row>
    <row r="311" spans="39:50" x14ac:dyDescent="0.25">
      <c r="AM311" s="6">
        <f t="shared" si="34"/>
        <v>12485.552081571459</v>
      </c>
      <c r="AN311" s="6">
        <v>45</v>
      </c>
      <c r="AO311" s="5">
        <f>AN311*VLOOKUP('Arrangement B'!$B$49,Data!$A$5:$AQ$12,40,FALSE)/1000</f>
        <v>3.0150000000000003E-3</v>
      </c>
      <c r="AP311" s="5">
        <f>$AN311*VLOOKUP('Arrangement B'!$B$49,Data!$A$5:$AQ$12,41,FALSE)/1000</f>
        <v>3.96E-3</v>
      </c>
      <c r="AQ311" s="5">
        <f>AN311*VLOOKUP('Arrangement B'!$B$49,Data!$A$5:$AQ$12,41,FALSE)/1000</f>
        <v>3.96E-3</v>
      </c>
      <c r="AR311" s="5">
        <f>$AN311*VLOOKUP('Arrangement B'!$B$49,Data!$A$5:$AQ$12,43,FALSE)/1000</f>
        <v>1.584E-2</v>
      </c>
      <c r="AS311" s="5">
        <f t="shared" si="28"/>
        <v>5.2050000000000004E-3</v>
      </c>
      <c r="AT311" s="5">
        <f t="shared" si="29"/>
        <v>1.6339779999999998E-2</v>
      </c>
      <c r="AU311" s="5">
        <f t="shared" si="30"/>
        <v>6.1500000000000001E-3</v>
      </c>
      <c r="AV311" s="5">
        <f t="shared" si="31"/>
        <v>2.4469999999999999E-2</v>
      </c>
      <c r="AW311" s="6">
        <f t="shared" si="32"/>
        <v>12604.942665587416</v>
      </c>
      <c r="AX311" s="6">
        <f t="shared" si="33"/>
        <v>14578.30198584481</v>
      </c>
    </row>
    <row r="312" spans="39:50" x14ac:dyDescent="0.25">
      <c r="AM312" s="6">
        <f t="shared" si="34"/>
        <v>12604.942665587416</v>
      </c>
      <c r="AN312" s="6">
        <v>44</v>
      </c>
      <c r="AO312" s="5">
        <f>AN312*VLOOKUP('Arrangement B'!$B$49,Data!$A$5:$AQ$12,40,FALSE)/1000</f>
        <v>2.9480000000000005E-3</v>
      </c>
      <c r="AP312" s="5">
        <f>$AN312*VLOOKUP('Arrangement B'!$B$49,Data!$A$5:$AQ$12,41,FALSE)/1000</f>
        <v>3.872E-3</v>
      </c>
      <c r="AQ312" s="5">
        <f>AN312*VLOOKUP('Arrangement B'!$B$49,Data!$A$5:$AQ$12,41,FALSE)/1000</f>
        <v>3.872E-3</v>
      </c>
      <c r="AR312" s="5">
        <f>$AN312*VLOOKUP('Arrangement B'!$B$49,Data!$A$5:$AQ$12,43,FALSE)/1000</f>
        <v>1.5488E-2</v>
      </c>
      <c r="AS312" s="5">
        <f t="shared" si="28"/>
        <v>5.1380000000000002E-3</v>
      </c>
      <c r="AT312" s="5">
        <f t="shared" si="29"/>
        <v>1.625178E-2</v>
      </c>
      <c r="AU312" s="5">
        <f t="shared" si="30"/>
        <v>6.0619999999999997E-3</v>
      </c>
      <c r="AV312" s="5">
        <f t="shared" si="31"/>
        <v>2.4118000000000001E-2</v>
      </c>
      <c r="AW312" s="6">
        <f t="shared" si="32"/>
        <v>12726.622646362799</v>
      </c>
      <c r="AX312" s="6">
        <f t="shared" si="33"/>
        <v>14667.376546825919</v>
      </c>
    </row>
    <row r="313" spans="39:50" x14ac:dyDescent="0.25">
      <c r="AM313" s="6">
        <f t="shared" si="34"/>
        <v>12726.622646362799</v>
      </c>
      <c r="AN313" s="6">
        <v>43</v>
      </c>
      <c r="AO313" s="5">
        <f>AN313*VLOOKUP('Arrangement B'!$B$49,Data!$A$5:$AQ$12,40,FALSE)/1000</f>
        <v>2.8810000000000003E-3</v>
      </c>
      <c r="AP313" s="5">
        <f>$AN313*VLOOKUP('Arrangement B'!$B$49,Data!$A$5:$AQ$12,41,FALSE)/1000</f>
        <v>3.7839999999999996E-3</v>
      </c>
      <c r="AQ313" s="5">
        <f>AN313*VLOOKUP('Arrangement B'!$B$49,Data!$A$5:$AQ$12,41,FALSE)/1000</f>
        <v>3.7839999999999996E-3</v>
      </c>
      <c r="AR313" s="5">
        <f>$AN313*VLOOKUP('Arrangement B'!$B$49,Data!$A$5:$AQ$12,43,FALSE)/1000</f>
        <v>1.5135999999999998E-2</v>
      </c>
      <c r="AS313" s="5">
        <f t="shared" si="28"/>
        <v>5.0710000000000009E-3</v>
      </c>
      <c r="AT313" s="5">
        <f t="shared" si="29"/>
        <v>1.6163779999999999E-2</v>
      </c>
      <c r="AU313" s="5">
        <f t="shared" si="30"/>
        <v>5.9740000000000001E-3</v>
      </c>
      <c r="AV313" s="5">
        <f t="shared" si="31"/>
        <v>2.3765999999999999E-2</v>
      </c>
      <c r="AW313" s="6">
        <f t="shared" si="32"/>
        <v>12850.658033969861</v>
      </c>
      <c r="AX313" s="6">
        <f t="shared" si="33"/>
        <v>14757.474979304066</v>
      </c>
    </row>
    <row r="314" spans="39:50" x14ac:dyDescent="0.25">
      <c r="AM314" s="6">
        <f t="shared" si="34"/>
        <v>12850.658033969861</v>
      </c>
      <c r="AN314" s="6">
        <v>42</v>
      </c>
      <c r="AO314" s="5">
        <f>AN314*VLOOKUP('Arrangement B'!$B$49,Data!$A$5:$AQ$12,40,FALSE)/1000</f>
        <v>2.8140000000000001E-3</v>
      </c>
      <c r="AP314" s="5">
        <f>$AN314*VLOOKUP('Arrangement B'!$B$49,Data!$A$5:$AQ$12,41,FALSE)/1000</f>
        <v>3.6959999999999996E-3</v>
      </c>
      <c r="AQ314" s="5">
        <f>AN314*VLOOKUP('Arrangement B'!$B$49,Data!$A$5:$AQ$12,41,FALSE)/1000</f>
        <v>3.6959999999999996E-3</v>
      </c>
      <c r="AR314" s="5">
        <f>$AN314*VLOOKUP('Arrangement B'!$B$49,Data!$A$5:$AQ$12,43,FALSE)/1000</f>
        <v>1.4783999999999999E-2</v>
      </c>
      <c r="AS314" s="5">
        <f t="shared" si="28"/>
        <v>5.0039999999999998E-3</v>
      </c>
      <c r="AT314" s="5">
        <f t="shared" si="29"/>
        <v>1.6075779999999998E-2</v>
      </c>
      <c r="AU314" s="5">
        <f t="shared" si="30"/>
        <v>5.8859999999999997E-3</v>
      </c>
      <c r="AV314" s="5">
        <f t="shared" si="31"/>
        <v>2.3413999999999997E-2</v>
      </c>
      <c r="AW314" s="6">
        <f t="shared" si="32"/>
        <v>12977.117381385613</v>
      </c>
      <c r="AX314" s="6">
        <f t="shared" si="33"/>
        <v>14848.613614706748</v>
      </c>
    </row>
    <row r="315" spans="39:50" x14ac:dyDescent="0.25">
      <c r="AM315" s="6">
        <f t="shared" si="34"/>
        <v>12977.117381385613</v>
      </c>
      <c r="AN315" s="6">
        <v>41</v>
      </c>
      <c r="AO315" s="5">
        <f>AN315*VLOOKUP('Arrangement B'!$B$49,Data!$A$5:$AQ$12,40,FALSE)/1000</f>
        <v>2.7470000000000003E-3</v>
      </c>
      <c r="AP315" s="5">
        <f>$AN315*VLOOKUP('Arrangement B'!$B$49,Data!$A$5:$AQ$12,41,FALSE)/1000</f>
        <v>3.6079999999999997E-3</v>
      </c>
      <c r="AQ315" s="5">
        <f>AN315*VLOOKUP('Arrangement B'!$B$49,Data!$A$5:$AQ$12,41,FALSE)/1000</f>
        <v>3.6079999999999997E-3</v>
      </c>
      <c r="AR315" s="5">
        <f>$AN315*VLOOKUP('Arrangement B'!$B$49,Data!$A$5:$AQ$12,43,FALSE)/1000</f>
        <v>1.4431999999999999E-2</v>
      </c>
      <c r="AS315" s="5">
        <f t="shared" si="28"/>
        <v>4.9370000000000004E-3</v>
      </c>
      <c r="AT315" s="5">
        <f t="shared" si="29"/>
        <v>1.598778E-2</v>
      </c>
      <c r="AU315" s="5">
        <f t="shared" si="30"/>
        <v>5.7979999999999993E-3</v>
      </c>
      <c r="AV315" s="5">
        <f t="shared" si="31"/>
        <v>2.3061999999999999E-2</v>
      </c>
      <c r="AW315" s="6">
        <f t="shared" si="32"/>
        <v>13106.071907135325</v>
      </c>
      <c r="AX315" s="6">
        <f t="shared" si="33"/>
        <v>14940.809093974314</v>
      </c>
    </row>
    <row r="316" spans="39:50" x14ac:dyDescent="0.25">
      <c r="AM316" s="6">
        <f t="shared" si="34"/>
        <v>13106.071907135325</v>
      </c>
      <c r="AN316" s="6">
        <v>40</v>
      </c>
      <c r="AO316" s="5">
        <f>AN316*VLOOKUP('Arrangement B'!$B$49,Data!$A$5:$AQ$12,40,FALSE)/1000</f>
        <v>2.6800000000000001E-3</v>
      </c>
      <c r="AP316" s="5">
        <f>$AN316*VLOOKUP('Arrangement B'!$B$49,Data!$A$5:$AQ$12,41,FALSE)/1000</f>
        <v>3.5199999999999997E-3</v>
      </c>
      <c r="AQ316" s="5">
        <f>AN316*VLOOKUP('Arrangement B'!$B$49,Data!$A$5:$AQ$12,41,FALSE)/1000</f>
        <v>3.5199999999999997E-3</v>
      </c>
      <c r="AR316" s="5">
        <f>$AN316*VLOOKUP('Arrangement B'!$B$49,Data!$A$5:$AQ$12,43,FALSE)/1000</f>
        <v>1.4079999999999999E-2</v>
      </c>
      <c r="AS316" s="5">
        <f t="shared" si="28"/>
        <v>4.8700000000000002E-3</v>
      </c>
      <c r="AT316" s="5">
        <f t="shared" si="29"/>
        <v>1.5899779999999999E-2</v>
      </c>
      <c r="AU316" s="5">
        <f t="shared" si="30"/>
        <v>5.7099999999999998E-3</v>
      </c>
      <c r="AV316" s="5">
        <f t="shared" si="31"/>
        <v>2.2710000000000001E-2</v>
      </c>
      <c r="AW316" s="6">
        <f t="shared" si="32"/>
        <v>13237.595625040822</v>
      </c>
      <c r="AX316" s="6">
        <f t="shared" si="33"/>
        <v>15034.078373452787</v>
      </c>
    </row>
    <row r="317" spans="39:50" x14ac:dyDescent="0.25">
      <c r="AM317" s="6">
        <f t="shared" si="34"/>
        <v>13237.595625040822</v>
      </c>
      <c r="AN317" s="6">
        <v>39</v>
      </c>
      <c r="AO317" s="5">
        <f>AN317*VLOOKUP('Arrangement B'!$B$49,Data!$A$5:$AQ$12,40,FALSE)/1000</f>
        <v>2.6129999999999999E-3</v>
      </c>
      <c r="AP317" s="5">
        <f>$AN317*VLOOKUP('Arrangement B'!$B$49,Data!$A$5:$AQ$12,41,FALSE)/1000</f>
        <v>3.4320000000000002E-3</v>
      </c>
      <c r="AQ317" s="5">
        <f>AN317*VLOOKUP('Arrangement B'!$B$49,Data!$A$5:$AQ$12,41,FALSE)/1000</f>
        <v>3.4320000000000002E-3</v>
      </c>
      <c r="AR317" s="5">
        <f>$AN317*VLOOKUP('Arrangement B'!$B$49,Data!$A$5:$AQ$12,43,FALSE)/1000</f>
        <v>1.3728000000000001E-2</v>
      </c>
      <c r="AS317" s="5">
        <f t="shared" si="28"/>
        <v>4.803E-3</v>
      </c>
      <c r="AT317" s="5">
        <f t="shared" si="29"/>
        <v>1.5811780000000001E-2</v>
      </c>
      <c r="AU317" s="5">
        <f t="shared" si="30"/>
        <v>5.6220000000000003E-3</v>
      </c>
      <c r="AV317" s="5">
        <f t="shared" si="31"/>
        <v>2.2358000000000003E-2</v>
      </c>
      <c r="AW317" s="6">
        <f t="shared" si="32"/>
        <v>13371.765481553773</v>
      </c>
      <c r="AX317" s="6">
        <f t="shared" si="33"/>
        <v>15128.438730848617</v>
      </c>
    </row>
    <row r="318" spans="39:50" x14ac:dyDescent="0.25">
      <c r="AM318" s="6">
        <f t="shared" si="34"/>
        <v>13371.765481553773</v>
      </c>
      <c r="AN318" s="6">
        <v>38</v>
      </c>
      <c r="AO318" s="5">
        <f>AN318*VLOOKUP('Arrangement B'!$B$49,Data!$A$5:$AQ$12,40,FALSE)/1000</f>
        <v>2.5460000000000001E-3</v>
      </c>
      <c r="AP318" s="5">
        <f>$AN318*VLOOKUP('Arrangement B'!$B$49,Data!$A$5:$AQ$12,41,FALSE)/1000</f>
        <v>3.3439999999999998E-3</v>
      </c>
      <c r="AQ318" s="5">
        <f>AN318*VLOOKUP('Arrangement B'!$B$49,Data!$A$5:$AQ$12,41,FALSE)/1000</f>
        <v>3.3439999999999998E-3</v>
      </c>
      <c r="AR318" s="5">
        <f>$AN318*VLOOKUP('Arrangement B'!$B$49,Data!$A$5:$AQ$12,43,FALSE)/1000</f>
        <v>1.3375999999999999E-2</v>
      </c>
      <c r="AS318" s="5">
        <f t="shared" si="28"/>
        <v>4.7360000000000006E-3</v>
      </c>
      <c r="AT318" s="5">
        <f t="shared" si="29"/>
        <v>1.572378E-2</v>
      </c>
      <c r="AU318" s="5">
        <f t="shared" si="30"/>
        <v>5.5339999999999999E-3</v>
      </c>
      <c r="AV318" s="5">
        <f t="shared" si="31"/>
        <v>2.2005999999999998E-2</v>
      </c>
      <c r="AW318" s="6">
        <f t="shared" si="32"/>
        <v>13508.661501191345</v>
      </c>
      <c r="AX318" s="6">
        <f t="shared" si="33"/>
        <v>15223.907771240942</v>
      </c>
    </row>
    <row r="319" spans="39:50" x14ac:dyDescent="0.25">
      <c r="AM319" s="6">
        <f t="shared" si="34"/>
        <v>13508.661501191345</v>
      </c>
      <c r="AN319" s="6">
        <v>37</v>
      </c>
      <c r="AO319" s="5">
        <f>AN319*VLOOKUP('Arrangement B'!$B$49,Data!$A$5:$AQ$12,40,FALSE)/1000</f>
        <v>2.4790000000000003E-3</v>
      </c>
      <c r="AP319" s="5">
        <f>$AN319*VLOOKUP('Arrangement B'!$B$49,Data!$A$5:$AQ$12,41,FALSE)/1000</f>
        <v>3.2559999999999998E-3</v>
      </c>
      <c r="AQ319" s="5">
        <f>AN319*VLOOKUP('Arrangement B'!$B$49,Data!$A$5:$AQ$12,41,FALSE)/1000</f>
        <v>3.2559999999999998E-3</v>
      </c>
      <c r="AR319" s="5">
        <f>$AN319*VLOOKUP('Arrangement B'!$B$49,Data!$A$5:$AQ$12,43,FALSE)/1000</f>
        <v>1.3023999999999999E-2</v>
      </c>
      <c r="AS319" s="5">
        <f t="shared" si="28"/>
        <v>4.6690000000000004E-3</v>
      </c>
      <c r="AT319" s="5">
        <f t="shared" si="29"/>
        <v>1.5635779999999998E-2</v>
      </c>
      <c r="AU319" s="5">
        <f t="shared" si="30"/>
        <v>5.4459999999999995E-3</v>
      </c>
      <c r="AV319" s="5">
        <f t="shared" si="31"/>
        <v>2.1654E-2</v>
      </c>
      <c r="AW319" s="6">
        <f t="shared" si="32"/>
        <v>13648.366940631711</v>
      </c>
      <c r="AX319" s="6">
        <f t="shared" si="33"/>
        <v>15320.50343314615</v>
      </c>
    </row>
    <row r="320" spans="39:50" x14ac:dyDescent="0.25">
      <c r="AM320" s="6">
        <f t="shared" si="34"/>
        <v>13648.366940631711</v>
      </c>
      <c r="AN320" s="6">
        <v>36</v>
      </c>
      <c r="AO320" s="5">
        <f>AN320*VLOOKUP('Arrangement B'!$B$49,Data!$A$5:$AQ$12,40,FALSE)/1000</f>
        <v>2.4120000000000001E-3</v>
      </c>
      <c r="AP320" s="5">
        <f>$AN320*VLOOKUP('Arrangement B'!$B$49,Data!$A$5:$AQ$12,41,FALSE)/1000</f>
        <v>3.1679999999999998E-3</v>
      </c>
      <c r="AQ320" s="5">
        <f>AN320*VLOOKUP('Arrangement B'!$B$49,Data!$A$5:$AQ$12,41,FALSE)/1000</f>
        <v>3.1679999999999998E-3</v>
      </c>
      <c r="AR320" s="5">
        <f>$AN320*VLOOKUP('Arrangement B'!$B$49,Data!$A$5:$AQ$12,43,FALSE)/1000</f>
        <v>1.2671999999999999E-2</v>
      </c>
      <c r="AS320" s="5">
        <f t="shared" si="28"/>
        <v>4.6020000000000002E-3</v>
      </c>
      <c r="AT320" s="5">
        <f t="shared" si="29"/>
        <v>1.5547780000000001E-2</v>
      </c>
      <c r="AU320" s="5">
        <f t="shared" si="30"/>
        <v>5.3579999999999999E-3</v>
      </c>
      <c r="AV320" s="5">
        <f t="shared" si="31"/>
        <v>2.1302000000000001E-2</v>
      </c>
      <c r="AW320" s="6">
        <f t="shared" si="32"/>
        <v>13790.968452070858</v>
      </c>
      <c r="AX320" s="6">
        <f t="shared" si="33"/>
        <v>15418.243994629243</v>
      </c>
    </row>
    <row r="321" spans="39:50" x14ac:dyDescent="0.25">
      <c r="AM321" s="6">
        <f t="shared" si="34"/>
        <v>13790.968452070858</v>
      </c>
      <c r="AN321" s="6">
        <v>35</v>
      </c>
      <c r="AO321" s="5">
        <f>AN321*VLOOKUP('Arrangement B'!$B$49,Data!$A$5:$AQ$12,40,FALSE)/1000</f>
        <v>2.3450000000000003E-3</v>
      </c>
      <c r="AP321" s="5">
        <f>$AN321*VLOOKUP('Arrangement B'!$B$49,Data!$A$5:$AQ$12,41,FALSE)/1000</f>
        <v>3.0799999999999998E-3</v>
      </c>
      <c r="AQ321" s="5">
        <f>AN321*VLOOKUP('Arrangement B'!$B$49,Data!$A$5:$AQ$12,41,FALSE)/1000</f>
        <v>3.0799999999999998E-3</v>
      </c>
      <c r="AR321" s="5">
        <f>$AN321*VLOOKUP('Arrangement B'!$B$49,Data!$A$5:$AQ$12,43,FALSE)/1000</f>
        <v>1.2319999999999999E-2</v>
      </c>
      <c r="AS321" s="5">
        <f t="shared" si="28"/>
        <v>4.5350000000000008E-3</v>
      </c>
      <c r="AT321" s="5">
        <f t="shared" si="29"/>
        <v>1.5459779999999999E-2</v>
      </c>
      <c r="AU321" s="5">
        <f t="shared" si="30"/>
        <v>5.2700000000000004E-3</v>
      </c>
      <c r="AV321" s="5">
        <f t="shared" si="31"/>
        <v>2.095E-2</v>
      </c>
      <c r="AW321" s="6">
        <f t="shared" si="32"/>
        <v>13936.556256489646</v>
      </c>
      <c r="AX321" s="6">
        <f t="shared" si="33"/>
        <v>15517.148079455461</v>
      </c>
    </row>
    <row r="322" spans="39:50" x14ac:dyDescent="0.25">
      <c r="AM322" s="6">
        <f t="shared" si="34"/>
        <v>13936.556256489646</v>
      </c>
      <c r="AN322" s="6">
        <v>34</v>
      </c>
      <c r="AO322" s="5">
        <f>AN322*VLOOKUP('Arrangement B'!$B$49,Data!$A$5:$AQ$12,40,FALSE)/1000</f>
        <v>2.2780000000000001E-3</v>
      </c>
      <c r="AP322" s="5">
        <f>$AN322*VLOOKUP('Arrangement B'!$B$49,Data!$A$5:$AQ$12,41,FALSE)/1000</f>
        <v>2.9919999999999999E-3</v>
      </c>
      <c r="AQ322" s="5">
        <f>AN322*VLOOKUP('Arrangement B'!$B$49,Data!$A$5:$AQ$12,41,FALSE)/1000</f>
        <v>2.9919999999999999E-3</v>
      </c>
      <c r="AR322" s="5">
        <f>$AN322*VLOOKUP('Arrangement B'!$B$49,Data!$A$5:$AQ$12,43,FALSE)/1000</f>
        <v>1.1967999999999999E-2</v>
      </c>
      <c r="AS322" s="5">
        <f t="shared" si="28"/>
        <v>4.4679999999999997E-3</v>
      </c>
      <c r="AT322" s="5">
        <f t="shared" si="29"/>
        <v>1.537178E-2</v>
      </c>
      <c r="AU322" s="5">
        <f t="shared" si="30"/>
        <v>5.182E-3</v>
      </c>
      <c r="AV322" s="5">
        <f t="shared" si="31"/>
        <v>2.0597999999999998E-2</v>
      </c>
      <c r="AW322" s="6">
        <f t="shared" si="32"/>
        <v>14085.224327532009</v>
      </c>
      <c r="AX322" s="6">
        <f t="shared" si="33"/>
        <v>15617.234663275203</v>
      </c>
    </row>
    <row r="323" spans="39:50" x14ac:dyDescent="0.25">
      <c r="AM323" s="6">
        <f t="shared" si="34"/>
        <v>14085.224327532009</v>
      </c>
      <c r="AN323" s="6">
        <v>33</v>
      </c>
      <c r="AO323" s="5">
        <f>AN323*VLOOKUP('Arrangement B'!$B$49,Data!$A$5:$AQ$12,40,FALSE)/1000</f>
        <v>2.2110000000000003E-3</v>
      </c>
      <c r="AP323" s="5">
        <f>$AN323*VLOOKUP('Arrangement B'!$B$49,Data!$A$5:$AQ$12,41,FALSE)/1000</f>
        <v>2.9039999999999999E-3</v>
      </c>
      <c r="AQ323" s="5">
        <f>AN323*VLOOKUP('Arrangement B'!$B$49,Data!$A$5:$AQ$12,41,FALSE)/1000</f>
        <v>2.9039999999999999E-3</v>
      </c>
      <c r="AR323" s="5">
        <f>$AN323*VLOOKUP('Arrangement B'!$B$49,Data!$A$5:$AQ$12,43,FALSE)/1000</f>
        <v>1.1616E-2</v>
      </c>
      <c r="AS323" s="5">
        <f t="shared" si="28"/>
        <v>4.4010000000000004E-3</v>
      </c>
      <c r="AT323" s="5">
        <f t="shared" si="29"/>
        <v>1.528378E-2</v>
      </c>
      <c r="AU323" s="5">
        <f t="shared" si="30"/>
        <v>5.0939999999999996E-3</v>
      </c>
      <c r="AV323" s="5">
        <f t="shared" si="31"/>
        <v>2.0246E-2</v>
      </c>
      <c r="AW323" s="6">
        <f t="shared" si="32"/>
        <v>14237.070586751741</v>
      </c>
      <c r="AX323" s="6">
        <f t="shared" si="33"/>
        <v>15718.52307983436</v>
      </c>
    </row>
    <row r="324" spans="39:50" x14ac:dyDescent="0.25">
      <c r="AM324" s="6">
        <f t="shared" si="34"/>
        <v>14237.070586751741</v>
      </c>
      <c r="AN324" s="6">
        <v>32</v>
      </c>
      <c r="AO324" s="5">
        <f>AN324*VLOOKUP('Arrangement B'!$B$49,Data!$A$5:$AQ$12,40,FALSE)/1000</f>
        <v>2.1440000000000001E-3</v>
      </c>
      <c r="AP324" s="5">
        <f>$AN324*VLOOKUP('Arrangement B'!$B$49,Data!$A$5:$AQ$12,41,FALSE)/1000</f>
        <v>2.8159999999999999E-3</v>
      </c>
      <c r="AQ324" s="5">
        <f>AN324*VLOOKUP('Arrangement B'!$B$49,Data!$A$5:$AQ$12,41,FALSE)/1000</f>
        <v>2.8159999999999999E-3</v>
      </c>
      <c r="AR324" s="5">
        <f>$AN324*VLOOKUP('Arrangement B'!$B$49,Data!$A$5:$AQ$12,43,FALSE)/1000</f>
        <v>1.1264E-2</v>
      </c>
      <c r="AS324" s="5">
        <f t="shared" si="28"/>
        <v>4.3340000000000002E-3</v>
      </c>
      <c r="AT324" s="5">
        <f t="shared" si="29"/>
        <v>1.5195779999999999E-2</v>
      </c>
      <c r="AU324" s="5">
        <f t="shared" si="30"/>
        <v>5.006E-3</v>
      </c>
      <c r="AV324" s="5">
        <f t="shared" si="31"/>
        <v>1.9894000000000002E-2</v>
      </c>
      <c r="AW324" s="6">
        <f t="shared" si="32"/>
        <v>14392.197111046935</v>
      </c>
      <c r="AX324" s="6">
        <f t="shared" si="33"/>
        <v>15821.033027201282</v>
      </c>
    </row>
    <row r="325" spans="39:50" x14ac:dyDescent="0.25">
      <c r="AM325" s="6">
        <f t="shared" si="34"/>
        <v>14392.197111046935</v>
      </c>
      <c r="AN325" s="6">
        <v>31</v>
      </c>
      <c r="AO325" s="5">
        <f>AN325*VLOOKUP('Arrangement B'!$B$49,Data!$A$5:$AQ$12,40,FALSE)/1000</f>
        <v>2.0769999999999999E-3</v>
      </c>
      <c r="AP325" s="5">
        <f>$AN325*VLOOKUP('Arrangement B'!$B$49,Data!$A$5:$AQ$12,41,FALSE)/1000</f>
        <v>2.728E-3</v>
      </c>
      <c r="AQ325" s="5">
        <f>AN325*VLOOKUP('Arrangement B'!$B$49,Data!$A$5:$AQ$12,41,FALSE)/1000</f>
        <v>2.728E-3</v>
      </c>
      <c r="AR325" s="5">
        <f>$AN325*VLOOKUP('Arrangement B'!$B$49,Data!$A$5:$AQ$12,43,FALSE)/1000</f>
        <v>1.0912E-2</v>
      </c>
      <c r="AS325" s="5">
        <f t="shared" si="28"/>
        <v>4.267E-3</v>
      </c>
      <c r="AT325" s="5">
        <f t="shared" si="29"/>
        <v>1.5107779999999999E-2</v>
      </c>
      <c r="AU325" s="5">
        <f t="shared" si="30"/>
        <v>4.9180000000000005E-3</v>
      </c>
      <c r="AV325" s="5">
        <f t="shared" si="31"/>
        <v>1.9542E-2</v>
      </c>
      <c r="AW325" s="6">
        <f t="shared" si="32"/>
        <v>14550.710353168302</v>
      </c>
      <c r="AX325" s="6">
        <f t="shared" si="33"/>
        <v>15924.78457400082</v>
      </c>
    </row>
    <row r="326" spans="39:50" x14ac:dyDescent="0.25">
      <c r="AM326" s="6">
        <f t="shared" si="34"/>
        <v>14550.710353168302</v>
      </c>
      <c r="AN326" s="6">
        <v>30</v>
      </c>
      <c r="AO326" s="5">
        <f>AN326*VLOOKUP('Arrangement B'!$B$49,Data!$A$5:$AQ$12,40,FALSE)/1000</f>
        <v>2.0100000000000001E-3</v>
      </c>
      <c r="AP326" s="5">
        <f>$AN326*VLOOKUP('Arrangement B'!$B$49,Data!$A$5:$AQ$12,41,FALSE)/1000</f>
        <v>2.6399999999999996E-3</v>
      </c>
      <c r="AQ326" s="5">
        <f>AN326*VLOOKUP('Arrangement B'!$B$49,Data!$A$5:$AQ$12,41,FALSE)/1000</f>
        <v>2.6399999999999996E-3</v>
      </c>
      <c r="AR326" s="5">
        <f>$AN326*VLOOKUP('Arrangement B'!$B$49,Data!$A$5:$AQ$12,43,FALSE)/1000</f>
        <v>1.0559999999999998E-2</v>
      </c>
      <c r="AS326" s="5">
        <f t="shared" si="28"/>
        <v>4.2000000000000006E-3</v>
      </c>
      <c r="AT326" s="5">
        <f t="shared" si="29"/>
        <v>1.501978E-2</v>
      </c>
      <c r="AU326" s="5">
        <f t="shared" si="30"/>
        <v>4.8299999999999992E-3</v>
      </c>
      <c r="AV326" s="5">
        <f t="shared" si="31"/>
        <v>1.9189999999999999E-2</v>
      </c>
      <c r="AW326" s="6">
        <f t="shared" si="32"/>
        <v>14712.721376261217</v>
      </c>
      <c r="AX326" s="6">
        <f t="shared" si="33"/>
        <v>16029.79816564479</v>
      </c>
    </row>
    <row r="327" spans="39:50" x14ac:dyDescent="0.25">
      <c r="AM327" s="6">
        <f t="shared" si="34"/>
        <v>14712.721376261217</v>
      </c>
      <c r="AN327" s="6">
        <v>29</v>
      </c>
      <c r="AO327" s="5">
        <f>AN327*VLOOKUP('Arrangement B'!$B$49,Data!$A$5:$AQ$12,40,FALSE)/1000</f>
        <v>1.9430000000000001E-3</v>
      </c>
      <c r="AP327" s="5">
        <f>$AN327*VLOOKUP('Arrangement B'!$B$49,Data!$A$5:$AQ$12,41,FALSE)/1000</f>
        <v>2.552E-3</v>
      </c>
      <c r="AQ327" s="5">
        <f>AN327*VLOOKUP('Arrangement B'!$B$49,Data!$A$5:$AQ$12,41,FALSE)/1000</f>
        <v>2.552E-3</v>
      </c>
      <c r="AR327" s="5">
        <f>$AN327*VLOOKUP('Arrangement B'!$B$49,Data!$A$5:$AQ$12,43,FALSE)/1000</f>
        <v>1.0208E-2</v>
      </c>
      <c r="AS327" s="5">
        <f t="shared" si="28"/>
        <v>4.1330000000000004E-3</v>
      </c>
      <c r="AT327" s="5">
        <f t="shared" si="29"/>
        <v>1.493178E-2</v>
      </c>
      <c r="AU327" s="5">
        <f t="shared" si="30"/>
        <v>4.7419999999999997E-3</v>
      </c>
      <c r="AV327" s="5">
        <f t="shared" si="31"/>
        <v>1.8838000000000001E-2</v>
      </c>
      <c r="AW327" s="6">
        <f t="shared" si="32"/>
        <v>14878.346103481412</v>
      </c>
      <c r="AX327" s="6">
        <f t="shared" si="33"/>
        <v>16136.094630547108</v>
      </c>
    </row>
    <row r="328" spans="39:50" x14ac:dyDescent="0.25">
      <c r="AM328" s="6">
        <f t="shared" si="34"/>
        <v>14878.346103481412</v>
      </c>
      <c r="AN328" s="6">
        <v>28</v>
      </c>
      <c r="AO328" s="5">
        <f>AN328*VLOOKUP('Arrangement B'!$B$49,Data!$A$5:$AQ$12,40,FALSE)/1000</f>
        <v>1.8760000000000001E-3</v>
      </c>
      <c r="AP328" s="5">
        <f>$AN328*VLOOKUP('Arrangement B'!$B$49,Data!$A$5:$AQ$12,41,FALSE)/1000</f>
        <v>2.464E-3</v>
      </c>
      <c r="AQ328" s="5">
        <f>AN328*VLOOKUP('Arrangement B'!$B$49,Data!$A$5:$AQ$12,41,FALSE)/1000</f>
        <v>2.464E-3</v>
      </c>
      <c r="AR328" s="5">
        <f>$AN328*VLOOKUP('Arrangement B'!$B$49,Data!$A$5:$AQ$12,43,FALSE)/1000</f>
        <v>9.8560000000000002E-3</v>
      </c>
      <c r="AS328" s="5">
        <f t="shared" si="28"/>
        <v>4.0660000000000002E-3</v>
      </c>
      <c r="AT328" s="5">
        <f t="shared" si="29"/>
        <v>1.4843780000000001E-2</v>
      </c>
      <c r="AU328" s="5">
        <f t="shared" si="30"/>
        <v>4.6540000000000002E-3</v>
      </c>
      <c r="AV328" s="5">
        <f t="shared" si="31"/>
        <v>1.8486000000000002E-2</v>
      </c>
      <c r="AW328" s="6">
        <f t="shared" si="32"/>
        <v>15047.705583812072</v>
      </c>
      <c r="AX328" s="6">
        <f t="shared" si="33"/>
        <v>16243.695186310768</v>
      </c>
    </row>
    <row r="329" spans="39:50" x14ac:dyDescent="0.25">
      <c r="AM329" s="6">
        <f t="shared" si="34"/>
        <v>15047.705583812072</v>
      </c>
      <c r="AN329" s="6">
        <v>27</v>
      </c>
      <c r="AO329" s="5">
        <f>AN329*VLOOKUP('Arrangement B'!$B$49,Data!$A$5:$AQ$12,40,FALSE)/1000</f>
        <v>1.8090000000000001E-3</v>
      </c>
      <c r="AP329" s="5">
        <f>$AN329*VLOOKUP('Arrangement B'!$B$49,Data!$A$5:$AQ$12,41,FALSE)/1000</f>
        <v>2.3760000000000001E-3</v>
      </c>
      <c r="AQ329" s="5">
        <f>AN329*VLOOKUP('Arrangement B'!$B$49,Data!$A$5:$AQ$12,41,FALSE)/1000</f>
        <v>2.3760000000000001E-3</v>
      </c>
      <c r="AR329" s="5">
        <f>$AN329*VLOOKUP('Arrangement B'!$B$49,Data!$A$5:$AQ$12,43,FALSE)/1000</f>
        <v>9.5040000000000003E-3</v>
      </c>
      <c r="AS329" s="5">
        <f t="shared" si="28"/>
        <v>3.999E-3</v>
      </c>
      <c r="AT329" s="5">
        <f t="shared" si="29"/>
        <v>1.475578E-2</v>
      </c>
      <c r="AU329" s="5">
        <f t="shared" si="30"/>
        <v>4.5660000000000006E-3</v>
      </c>
      <c r="AV329" s="5">
        <f t="shared" si="31"/>
        <v>1.8134000000000001E-2</v>
      </c>
      <c r="AW329" s="6">
        <f t="shared" si="32"/>
        <v>15220.926275306127</v>
      </c>
      <c r="AX329" s="6">
        <f t="shared" si="33"/>
        <v>16352.621445872512</v>
      </c>
    </row>
    <row r="330" spans="39:50" x14ac:dyDescent="0.25">
      <c r="AM330" s="6">
        <f t="shared" si="34"/>
        <v>15220.926275306127</v>
      </c>
      <c r="AN330" s="6">
        <v>26</v>
      </c>
      <c r="AO330" s="5">
        <f>AN330*VLOOKUP('Arrangement B'!$B$49,Data!$A$5:$AQ$12,40,FALSE)/1000</f>
        <v>1.7420000000000001E-3</v>
      </c>
      <c r="AP330" s="5">
        <f>$AN330*VLOOKUP('Arrangement B'!$B$49,Data!$A$5:$AQ$12,41,FALSE)/1000</f>
        <v>2.2879999999999997E-3</v>
      </c>
      <c r="AQ330" s="5">
        <f>AN330*VLOOKUP('Arrangement B'!$B$49,Data!$A$5:$AQ$12,41,FALSE)/1000</f>
        <v>2.2879999999999997E-3</v>
      </c>
      <c r="AR330" s="5">
        <f>$AN330*VLOOKUP('Arrangement B'!$B$49,Data!$A$5:$AQ$12,43,FALSE)/1000</f>
        <v>9.1519999999999987E-3</v>
      </c>
      <c r="AS330" s="5">
        <f t="shared" si="28"/>
        <v>3.9319999999999997E-3</v>
      </c>
      <c r="AT330" s="5">
        <f t="shared" si="29"/>
        <v>1.466778E-2</v>
      </c>
      <c r="AU330" s="5">
        <f t="shared" si="30"/>
        <v>4.4779999999999993E-3</v>
      </c>
      <c r="AV330" s="5">
        <f t="shared" si="31"/>
        <v>1.7781999999999999E-2</v>
      </c>
      <c r="AW330" s="6">
        <f t="shared" si="32"/>
        <v>15398.140347082628</v>
      </c>
      <c r="AX330" s="6">
        <f t="shared" si="33"/>
        <v>16462.8954235897</v>
      </c>
    </row>
    <row r="331" spans="39:50" x14ac:dyDescent="0.25">
      <c r="AM331" s="6">
        <f t="shared" si="34"/>
        <v>15398.140347082628</v>
      </c>
      <c r="AN331" s="6">
        <v>25</v>
      </c>
      <c r="AO331" s="5">
        <f>AN331*VLOOKUP('Arrangement B'!$B$49,Data!$A$5:$AQ$12,40,FALSE)/1000</f>
        <v>1.6750000000000001E-3</v>
      </c>
      <c r="AP331" s="5">
        <f>$AN331*VLOOKUP('Arrangement B'!$B$49,Data!$A$5:$AQ$12,41,FALSE)/1000</f>
        <v>2.1999999999999997E-3</v>
      </c>
      <c r="AQ331" s="5">
        <f>AN331*VLOOKUP('Arrangement B'!$B$49,Data!$A$5:$AQ$12,41,FALSE)/1000</f>
        <v>2.1999999999999997E-3</v>
      </c>
      <c r="AR331" s="5">
        <f>$AN331*VLOOKUP('Arrangement B'!$B$49,Data!$A$5:$AQ$12,43,FALSE)/1000</f>
        <v>8.7999999999999988E-3</v>
      </c>
      <c r="AS331" s="5">
        <f t="shared" si="28"/>
        <v>3.8650000000000004E-3</v>
      </c>
      <c r="AT331" s="5">
        <f t="shared" si="29"/>
        <v>1.4579780000000001E-2</v>
      </c>
      <c r="AU331" s="5">
        <f t="shared" si="30"/>
        <v>4.3899999999999998E-3</v>
      </c>
      <c r="AV331" s="5">
        <f t="shared" si="31"/>
        <v>1.7430000000000001E-2</v>
      </c>
      <c r="AW331" s="6">
        <f t="shared" si="32"/>
        <v>15579.486001521434</v>
      </c>
      <c r="AX331" s="6">
        <f t="shared" si="33"/>
        <v>16574.539541252438</v>
      </c>
    </row>
    <row r="332" spans="39:50" x14ac:dyDescent="0.25">
      <c r="AM332" s="6">
        <f t="shared" si="34"/>
        <v>15579.486001521434</v>
      </c>
      <c r="AN332" s="6">
        <v>24</v>
      </c>
      <c r="AO332" s="5">
        <f>AN332*VLOOKUP('Arrangement B'!$B$49,Data!$A$5:$AQ$12,40,FALSE)/1000</f>
        <v>1.6080000000000001E-3</v>
      </c>
      <c r="AP332" s="5">
        <f>$AN332*VLOOKUP('Arrangement B'!$B$49,Data!$A$5:$AQ$12,41,FALSE)/1000</f>
        <v>2.1120000000000002E-3</v>
      </c>
      <c r="AQ332" s="5">
        <f>AN332*VLOOKUP('Arrangement B'!$B$49,Data!$A$5:$AQ$12,41,FALSE)/1000</f>
        <v>2.1120000000000002E-3</v>
      </c>
      <c r="AR332" s="5">
        <f>$AN332*VLOOKUP('Arrangement B'!$B$49,Data!$A$5:$AQ$12,43,FALSE)/1000</f>
        <v>8.4480000000000006E-3</v>
      </c>
      <c r="AS332" s="5">
        <f t="shared" si="28"/>
        <v>3.7980000000000002E-3</v>
      </c>
      <c r="AT332" s="5">
        <f t="shared" si="29"/>
        <v>1.4491779999999999E-2</v>
      </c>
      <c r="AU332" s="5">
        <f t="shared" si="30"/>
        <v>4.3020000000000003E-3</v>
      </c>
      <c r="AV332" s="5">
        <f t="shared" si="31"/>
        <v>1.7078000000000003E-2</v>
      </c>
      <c r="AW332" s="6">
        <f t="shared" si="32"/>
        <v>15765.107818226756</v>
      </c>
      <c r="AX332" s="6">
        <f t="shared" si="33"/>
        <v>16687.576634002398</v>
      </c>
    </row>
    <row r="333" spans="39:50" x14ac:dyDescent="0.25">
      <c r="AM333" s="6">
        <f t="shared" si="34"/>
        <v>15765.107818226756</v>
      </c>
      <c r="AN333" s="6">
        <v>23</v>
      </c>
      <c r="AO333" s="5">
        <f>AN333*VLOOKUP('Arrangement B'!$B$49,Data!$A$5:$AQ$12,40,FALSE)/1000</f>
        <v>1.5410000000000001E-3</v>
      </c>
      <c r="AP333" s="5">
        <f>$AN333*VLOOKUP('Arrangement B'!$B$49,Data!$A$5:$AQ$12,41,FALSE)/1000</f>
        <v>2.0240000000000002E-3</v>
      </c>
      <c r="AQ333" s="5">
        <f>AN333*VLOOKUP('Arrangement B'!$B$49,Data!$A$5:$AQ$12,41,FALSE)/1000</f>
        <v>2.0240000000000002E-3</v>
      </c>
      <c r="AR333" s="5">
        <f>$AN333*VLOOKUP('Arrangement B'!$B$49,Data!$A$5:$AQ$12,43,FALSE)/1000</f>
        <v>8.0960000000000008E-3</v>
      </c>
      <c r="AS333" s="5">
        <f t="shared" si="28"/>
        <v>3.7309999999999999E-3</v>
      </c>
      <c r="AT333" s="5">
        <f t="shared" si="29"/>
        <v>1.440378E-2</v>
      </c>
      <c r="AU333" s="5">
        <f t="shared" si="30"/>
        <v>4.2140000000000007E-3</v>
      </c>
      <c r="AV333" s="5">
        <f t="shared" si="31"/>
        <v>1.6726000000000001E-2</v>
      </c>
      <c r="AW333" s="6">
        <f t="shared" si="32"/>
        <v>15955.157121468974</v>
      </c>
      <c r="AX333" s="6">
        <f t="shared" si="33"/>
        <v>16802.029956138056</v>
      </c>
    </row>
    <row r="334" spans="39:50" x14ac:dyDescent="0.25">
      <c r="AM334" s="6">
        <f t="shared" si="34"/>
        <v>15955.157121468974</v>
      </c>
      <c r="AN334" s="6">
        <v>22</v>
      </c>
      <c r="AO334" s="5">
        <f>AN334*VLOOKUP('Arrangement B'!$B$49,Data!$A$5:$AQ$12,40,FALSE)/1000</f>
        <v>1.4740000000000003E-3</v>
      </c>
      <c r="AP334" s="5">
        <f>$AN334*VLOOKUP('Arrangement B'!$B$49,Data!$A$5:$AQ$12,41,FALSE)/1000</f>
        <v>1.936E-3</v>
      </c>
      <c r="AQ334" s="5">
        <f>AN334*VLOOKUP('Arrangement B'!$B$49,Data!$A$5:$AQ$12,41,FALSE)/1000</f>
        <v>1.936E-3</v>
      </c>
      <c r="AR334" s="5">
        <f>$AN334*VLOOKUP('Arrangement B'!$B$49,Data!$A$5:$AQ$12,43,FALSE)/1000</f>
        <v>7.744E-3</v>
      </c>
      <c r="AS334" s="5">
        <f t="shared" ref="AS334:AS356" si="35">$AD$20+$AA$14+AO334</f>
        <v>3.6640000000000006E-3</v>
      </c>
      <c r="AT334" s="5">
        <f t="shared" ref="AT334:AT356" si="36">$AD$21+$AA$15+AP334</f>
        <v>1.431578E-2</v>
      </c>
      <c r="AU334" s="5">
        <f t="shared" ref="AU334:AU356" si="37">AQ334+$AA$14</f>
        <v>4.1260000000000003E-3</v>
      </c>
      <c r="AV334" s="5">
        <f t="shared" ref="AV334:AV356" si="38">AR334+$AA$15</f>
        <v>1.6374E-2</v>
      </c>
      <c r="AW334" s="6">
        <f t="shared" ref="AW334:AW356" si="39">3*250/((2*$AS334+$AU334)^2+(2*$AT334+$AV334)^2)^0.5</f>
        <v>16149.792372966385</v>
      </c>
      <c r="AX334" s="6">
        <f t="shared" ref="AX334:AX356" si="40">250/(AS334^2+AT334^2)^0.5</f>
        <v>16917.923186784363</v>
      </c>
    </row>
    <row r="335" spans="39:50" x14ac:dyDescent="0.25">
      <c r="AM335" s="6">
        <f t="shared" ref="AM335:AM356" si="41">AW334</f>
        <v>16149.792372966385</v>
      </c>
      <c r="AN335" s="6">
        <v>21</v>
      </c>
      <c r="AO335" s="5">
        <f>AN335*VLOOKUP('Arrangement B'!$B$49,Data!$A$5:$AQ$12,40,FALSE)/1000</f>
        <v>1.407E-3</v>
      </c>
      <c r="AP335" s="5">
        <f>$AN335*VLOOKUP('Arrangement B'!$B$49,Data!$A$5:$AQ$12,41,FALSE)/1000</f>
        <v>1.8479999999999998E-3</v>
      </c>
      <c r="AQ335" s="5">
        <f>AN335*VLOOKUP('Arrangement B'!$B$49,Data!$A$5:$AQ$12,41,FALSE)/1000</f>
        <v>1.8479999999999998E-3</v>
      </c>
      <c r="AR335" s="5">
        <f>$AN335*VLOOKUP('Arrangement B'!$B$49,Data!$A$5:$AQ$12,43,FALSE)/1000</f>
        <v>7.3919999999999993E-3</v>
      </c>
      <c r="AS335" s="5">
        <f t="shared" si="35"/>
        <v>3.5970000000000004E-3</v>
      </c>
      <c r="AT335" s="5">
        <f t="shared" si="36"/>
        <v>1.4227779999999999E-2</v>
      </c>
      <c r="AU335" s="5">
        <f t="shared" si="37"/>
        <v>4.0379999999999999E-3</v>
      </c>
      <c r="AV335" s="5">
        <f t="shared" si="38"/>
        <v>1.6022000000000002E-2</v>
      </c>
      <c r="AW335" s="6">
        <f t="shared" si="39"/>
        <v>16349.179592036289</v>
      </c>
      <c r="AX335" s="6">
        <f t="shared" si="40"/>
        <v>17035.280435402583</v>
      </c>
    </row>
    <row r="336" spans="39:50" x14ac:dyDescent="0.25">
      <c r="AM336" s="6">
        <f t="shared" si="41"/>
        <v>16349.179592036289</v>
      </c>
      <c r="AN336" s="6">
        <v>20</v>
      </c>
      <c r="AO336" s="5">
        <f>AN336*VLOOKUP('Arrangement B'!$B$49,Data!$A$5:$AQ$12,40,FALSE)/1000</f>
        <v>1.34E-3</v>
      </c>
      <c r="AP336" s="5">
        <f>$AN336*VLOOKUP('Arrangement B'!$B$49,Data!$A$5:$AQ$12,41,FALSE)/1000</f>
        <v>1.7599999999999998E-3</v>
      </c>
      <c r="AQ336" s="5">
        <f>AN336*VLOOKUP('Arrangement B'!$B$49,Data!$A$5:$AQ$12,41,FALSE)/1000</f>
        <v>1.7599999999999998E-3</v>
      </c>
      <c r="AR336" s="5">
        <f>$AN336*VLOOKUP('Arrangement B'!$B$49,Data!$A$5:$AQ$12,43,FALSE)/1000</f>
        <v>7.0399999999999994E-3</v>
      </c>
      <c r="AS336" s="5">
        <f t="shared" si="35"/>
        <v>3.5300000000000002E-3</v>
      </c>
      <c r="AT336" s="5">
        <f t="shared" si="36"/>
        <v>1.4139779999999999E-2</v>
      </c>
      <c r="AU336" s="5">
        <f t="shared" si="37"/>
        <v>3.9500000000000004E-3</v>
      </c>
      <c r="AV336" s="5">
        <f t="shared" si="38"/>
        <v>1.567E-2</v>
      </c>
      <c r="AW336" s="6">
        <f t="shared" si="39"/>
        <v>16553.492805328904</v>
      </c>
      <c r="AX336" s="6">
        <f t="shared" si="40"/>
        <v>17154.126247114233</v>
      </c>
    </row>
    <row r="337" spans="39:50" x14ac:dyDescent="0.25">
      <c r="AM337" s="6">
        <f t="shared" si="41"/>
        <v>16553.492805328904</v>
      </c>
      <c r="AN337" s="6">
        <v>19</v>
      </c>
      <c r="AO337" s="5">
        <f>AN337*VLOOKUP('Arrangement B'!$B$49,Data!$A$5:$AQ$12,40,FALSE)/1000</f>
        <v>1.273E-3</v>
      </c>
      <c r="AP337" s="5">
        <f>$AN337*VLOOKUP('Arrangement B'!$B$49,Data!$A$5:$AQ$12,41,FALSE)/1000</f>
        <v>1.6719999999999999E-3</v>
      </c>
      <c r="AQ337" s="5">
        <f>AN337*VLOOKUP('Arrangement B'!$B$49,Data!$A$5:$AQ$12,41,FALSE)/1000</f>
        <v>1.6719999999999999E-3</v>
      </c>
      <c r="AR337" s="5">
        <f>$AN337*VLOOKUP('Arrangement B'!$B$49,Data!$A$5:$AQ$12,43,FALSE)/1000</f>
        <v>6.6879999999999995E-3</v>
      </c>
      <c r="AS337" s="5">
        <f t="shared" si="35"/>
        <v>3.4629999999999999E-3</v>
      </c>
      <c r="AT337" s="5">
        <f t="shared" si="36"/>
        <v>1.405178E-2</v>
      </c>
      <c r="AU337" s="5">
        <f t="shared" si="37"/>
        <v>3.862E-3</v>
      </c>
      <c r="AV337" s="5">
        <f t="shared" si="38"/>
        <v>1.5318E-2</v>
      </c>
      <c r="AW337" s="6">
        <f t="shared" si="39"/>
        <v>16762.91452856077</v>
      </c>
      <c r="AX337" s="6">
        <f t="shared" si="40"/>
        <v>17274.485607810504</v>
      </c>
    </row>
    <row r="338" spans="39:50" x14ac:dyDescent="0.25">
      <c r="AM338" s="6">
        <f t="shared" si="41"/>
        <v>16762.91452856077</v>
      </c>
      <c r="AN338" s="6">
        <v>18</v>
      </c>
      <c r="AO338" s="5">
        <f>AN338*VLOOKUP('Arrangement B'!$B$49,Data!$A$5:$AQ$12,40,FALSE)/1000</f>
        <v>1.206E-3</v>
      </c>
      <c r="AP338" s="5">
        <f>$AN338*VLOOKUP('Arrangement B'!$B$49,Data!$A$5:$AQ$12,41,FALSE)/1000</f>
        <v>1.5839999999999999E-3</v>
      </c>
      <c r="AQ338" s="5">
        <f>AN338*VLOOKUP('Arrangement B'!$B$49,Data!$A$5:$AQ$12,41,FALSE)/1000</f>
        <v>1.5839999999999999E-3</v>
      </c>
      <c r="AR338" s="5">
        <f>$AN338*VLOOKUP('Arrangement B'!$B$49,Data!$A$5:$AQ$12,43,FALSE)/1000</f>
        <v>6.3359999999999996E-3</v>
      </c>
      <c r="AS338" s="5">
        <f t="shared" si="35"/>
        <v>3.3960000000000001E-3</v>
      </c>
      <c r="AT338" s="5">
        <f t="shared" si="36"/>
        <v>1.396378E-2</v>
      </c>
      <c r="AU338" s="5">
        <f t="shared" si="37"/>
        <v>3.774E-3</v>
      </c>
      <c r="AV338" s="5">
        <f t="shared" si="38"/>
        <v>1.4966E-2</v>
      </c>
      <c r="AW338" s="6">
        <f t="shared" si="39"/>
        <v>16977.636282887674</v>
      </c>
      <c r="AX338" s="6">
        <f t="shared" si="40"/>
        <v>17396.38394901613</v>
      </c>
    </row>
    <row r="339" spans="39:50" x14ac:dyDescent="0.25">
      <c r="AM339" s="6">
        <f t="shared" si="41"/>
        <v>16977.636282887674</v>
      </c>
      <c r="AN339" s="6">
        <v>17</v>
      </c>
      <c r="AO339" s="5">
        <f>AN339*VLOOKUP('Arrangement B'!$B$49,Data!$A$5:$AQ$12,40,FALSE)/1000</f>
        <v>1.139E-3</v>
      </c>
      <c r="AP339" s="5">
        <f>$AN339*VLOOKUP('Arrangement B'!$B$49,Data!$A$5:$AQ$12,41,FALSE)/1000</f>
        <v>1.4959999999999999E-3</v>
      </c>
      <c r="AQ339" s="5">
        <f>AN339*VLOOKUP('Arrangement B'!$B$49,Data!$A$5:$AQ$12,41,FALSE)/1000</f>
        <v>1.4959999999999999E-3</v>
      </c>
      <c r="AR339" s="5">
        <f>$AN339*VLOOKUP('Arrangement B'!$B$49,Data!$A$5:$AQ$12,43,FALSE)/1000</f>
        <v>5.9839999999999997E-3</v>
      </c>
      <c r="AS339" s="5">
        <f t="shared" si="35"/>
        <v>3.3290000000000004E-3</v>
      </c>
      <c r="AT339" s="5">
        <f t="shared" si="36"/>
        <v>1.3875780000000001E-2</v>
      </c>
      <c r="AU339" s="5">
        <f t="shared" si="37"/>
        <v>3.686E-3</v>
      </c>
      <c r="AV339" s="5">
        <f t="shared" si="38"/>
        <v>1.4614E-2</v>
      </c>
      <c r="AW339" s="6">
        <f t="shared" si="39"/>
        <v>17197.859148803815</v>
      </c>
      <c r="AX339" s="6">
        <f t="shared" si="40"/>
        <v>17519.847152474042</v>
      </c>
    </row>
    <row r="340" spans="39:50" x14ac:dyDescent="0.25">
      <c r="AM340" s="6">
        <f t="shared" si="41"/>
        <v>17197.859148803815</v>
      </c>
      <c r="AN340" s="6">
        <v>16</v>
      </c>
      <c r="AO340" s="5">
        <f>AN340*VLOOKUP('Arrangement B'!$B$49,Data!$A$5:$AQ$12,40,FALSE)/1000</f>
        <v>1.072E-3</v>
      </c>
      <c r="AP340" s="5">
        <f>$AN340*VLOOKUP('Arrangement B'!$B$49,Data!$A$5:$AQ$12,41,FALSE)/1000</f>
        <v>1.408E-3</v>
      </c>
      <c r="AQ340" s="5">
        <f>AN340*VLOOKUP('Arrangement B'!$B$49,Data!$A$5:$AQ$12,41,FALSE)/1000</f>
        <v>1.408E-3</v>
      </c>
      <c r="AR340" s="5">
        <f>$AN340*VLOOKUP('Arrangement B'!$B$49,Data!$A$5:$AQ$12,43,FALSE)/1000</f>
        <v>5.6319999999999999E-3</v>
      </c>
      <c r="AS340" s="5">
        <f t="shared" si="35"/>
        <v>3.2620000000000001E-3</v>
      </c>
      <c r="AT340" s="5">
        <f t="shared" si="36"/>
        <v>1.3787779999999999E-2</v>
      </c>
      <c r="AU340" s="5">
        <f t="shared" si="37"/>
        <v>3.5980000000000001E-3</v>
      </c>
      <c r="AV340" s="5">
        <f t="shared" si="38"/>
        <v>1.4262E-2</v>
      </c>
      <c r="AW340" s="6">
        <f t="shared" si="39"/>
        <v>17423.794360725929</v>
      </c>
      <c r="AX340" s="6">
        <f t="shared" si="40"/>
        <v>17644.901554414158</v>
      </c>
    </row>
    <row r="341" spans="39:50" x14ac:dyDescent="0.25">
      <c r="AM341" s="6">
        <f t="shared" si="41"/>
        <v>17423.794360725929</v>
      </c>
      <c r="AN341" s="6">
        <v>15</v>
      </c>
      <c r="AO341" s="5">
        <f>AN341*VLOOKUP('Arrangement B'!$B$49,Data!$A$5:$AQ$12,40,FALSE)/1000</f>
        <v>1.005E-3</v>
      </c>
      <c r="AP341" s="5">
        <f>$AN341*VLOOKUP('Arrangement B'!$B$49,Data!$A$5:$AQ$12,41,FALSE)/1000</f>
        <v>1.3199999999999998E-3</v>
      </c>
      <c r="AQ341" s="5">
        <f>AN341*VLOOKUP('Arrangement B'!$B$49,Data!$A$5:$AQ$12,41,FALSE)/1000</f>
        <v>1.3199999999999998E-3</v>
      </c>
      <c r="AR341" s="5">
        <f>$AN341*VLOOKUP('Arrangement B'!$B$49,Data!$A$5:$AQ$12,43,FALSE)/1000</f>
        <v>5.2799999999999991E-3</v>
      </c>
      <c r="AS341" s="5">
        <f t="shared" si="35"/>
        <v>3.1949999999999999E-3</v>
      </c>
      <c r="AT341" s="5">
        <f t="shared" si="36"/>
        <v>1.369978E-2</v>
      </c>
      <c r="AU341" s="5">
        <f t="shared" si="37"/>
        <v>3.5100000000000001E-3</v>
      </c>
      <c r="AV341" s="5">
        <f t="shared" si="38"/>
        <v>1.3909999999999999E-2</v>
      </c>
      <c r="AW341" s="6">
        <f t="shared" si="39"/>
        <v>17655.663945721426</v>
      </c>
      <c r="AX341" s="6">
        <f t="shared" si="40"/>
        <v>17771.57394946666</v>
      </c>
    </row>
    <row r="342" spans="39:50" x14ac:dyDescent="0.25">
      <c r="AM342" s="6">
        <f t="shared" si="41"/>
        <v>17655.663945721426</v>
      </c>
      <c r="AN342" s="6">
        <v>14</v>
      </c>
      <c r="AO342" s="5">
        <f>AN342*VLOOKUP('Arrangement B'!$B$49,Data!$A$5:$AQ$12,40,FALSE)/1000</f>
        <v>9.3800000000000003E-4</v>
      </c>
      <c r="AP342" s="5">
        <f>$AN342*VLOOKUP('Arrangement B'!$B$49,Data!$A$5:$AQ$12,41,FALSE)/1000</f>
        <v>1.232E-3</v>
      </c>
      <c r="AQ342" s="5">
        <f>AN342*VLOOKUP('Arrangement B'!$B$49,Data!$A$5:$AQ$12,41,FALSE)/1000</f>
        <v>1.232E-3</v>
      </c>
      <c r="AR342" s="5">
        <f>$AN342*VLOOKUP('Arrangement B'!$B$49,Data!$A$5:$AQ$12,43,FALSE)/1000</f>
        <v>4.9280000000000001E-3</v>
      </c>
      <c r="AS342" s="5">
        <f t="shared" si="35"/>
        <v>3.1280000000000001E-3</v>
      </c>
      <c r="AT342" s="5">
        <f t="shared" si="36"/>
        <v>1.361178E-2</v>
      </c>
      <c r="AU342" s="5">
        <f t="shared" si="37"/>
        <v>3.4220000000000001E-3</v>
      </c>
      <c r="AV342" s="5">
        <f t="shared" si="38"/>
        <v>1.3558000000000001E-2</v>
      </c>
      <c r="AW342" s="6">
        <f t="shared" si="39"/>
        <v>17893.701410171801</v>
      </c>
      <c r="AX342" s="6">
        <f t="shared" si="40"/>
        <v>17899.891594176665</v>
      </c>
    </row>
    <row r="343" spans="39:50" x14ac:dyDescent="0.25">
      <c r="AM343" s="6">
        <f t="shared" si="41"/>
        <v>17893.701410171801</v>
      </c>
      <c r="AN343" s="6">
        <v>13</v>
      </c>
      <c r="AO343" s="5">
        <f>AN343*VLOOKUP('Arrangement B'!$B$49,Data!$A$5:$AQ$12,40,FALSE)/1000</f>
        <v>8.7100000000000003E-4</v>
      </c>
      <c r="AP343" s="5">
        <f>$AN343*VLOOKUP('Arrangement B'!$B$49,Data!$A$5:$AQ$12,41,FALSE)/1000</f>
        <v>1.1439999999999998E-3</v>
      </c>
      <c r="AQ343" s="5">
        <f>AN343*VLOOKUP('Arrangement B'!$B$49,Data!$A$5:$AQ$12,41,FALSE)/1000</f>
        <v>1.1439999999999998E-3</v>
      </c>
      <c r="AR343" s="5">
        <f>$AN343*VLOOKUP('Arrangement B'!$B$49,Data!$A$5:$AQ$12,43,FALSE)/1000</f>
        <v>4.5759999999999993E-3</v>
      </c>
      <c r="AS343" s="5">
        <f t="shared" si="35"/>
        <v>3.0610000000000004E-3</v>
      </c>
      <c r="AT343" s="5">
        <f t="shared" si="36"/>
        <v>1.3523779999999999E-2</v>
      </c>
      <c r="AU343" s="5">
        <f t="shared" si="37"/>
        <v>3.3340000000000002E-3</v>
      </c>
      <c r="AV343" s="5">
        <f t="shared" si="38"/>
        <v>1.3205999999999999E-2</v>
      </c>
      <c r="AW343" s="6">
        <f t="shared" si="39"/>
        <v>18138.152478529541</v>
      </c>
      <c r="AX343" s="6">
        <f t="shared" si="40"/>
        <v>18029.882210073709</v>
      </c>
    </row>
    <row r="344" spans="39:50" x14ac:dyDescent="0.25">
      <c r="AM344" s="6">
        <f t="shared" si="41"/>
        <v>18138.152478529541</v>
      </c>
      <c r="AN344" s="6">
        <v>12</v>
      </c>
      <c r="AO344" s="5">
        <f>AN344*VLOOKUP('Arrangement B'!$B$49,Data!$A$5:$AQ$12,40,FALSE)/1000</f>
        <v>8.0400000000000003E-4</v>
      </c>
      <c r="AP344" s="5">
        <f>$AN344*VLOOKUP('Arrangement B'!$B$49,Data!$A$5:$AQ$12,41,FALSE)/1000</f>
        <v>1.0560000000000001E-3</v>
      </c>
      <c r="AQ344" s="5">
        <f>AN344*VLOOKUP('Arrangement B'!$B$49,Data!$A$5:$AQ$12,41,FALSE)/1000</f>
        <v>1.0560000000000001E-3</v>
      </c>
      <c r="AR344" s="5">
        <f>$AN344*VLOOKUP('Arrangement B'!$B$49,Data!$A$5:$AQ$12,43,FALSE)/1000</f>
        <v>4.2240000000000003E-3</v>
      </c>
      <c r="AS344" s="5">
        <f t="shared" si="35"/>
        <v>2.9940000000000001E-3</v>
      </c>
      <c r="AT344" s="5">
        <f t="shared" si="36"/>
        <v>1.343578E-2</v>
      </c>
      <c r="AU344" s="5">
        <f t="shared" si="37"/>
        <v>3.2460000000000002E-3</v>
      </c>
      <c r="AV344" s="5">
        <f t="shared" si="38"/>
        <v>1.2854000000000001E-2</v>
      </c>
      <c r="AW344" s="6">
        <f t="shared" si="39"/>
        <v>18389.275888733166</v>
      </c>
      <c r="AX344" s="6">
        <f t="shared" si="40"/>
        <v>18161.573986245461</v>
      </c>
    </row>
    <row r="345" spans="39:50" x14ac:dyDescent="0.25">
      <c r="AM345" s="6">
        <f t="shared" si="41"/>
        <v>18389.275888733166</v>
      </c>
      <c r="AN345" s="6">
        <v>11</v>
      </c>
      <c r="AO345" s="5">
        <f>AN345*VLOOKUP('Arrangement B'!$B$49,Data!$A$5:$AQ$12,40,FALSE)/1000</f>
        <v>7.3700000000000013E-4</v>
      </c>
      <c r="AP345" s="5">
        <f>$AN345*VLOOKUP('Arrangement B'!$B$49,Data!$A$5:$AQ$12,41,FALSE)/1000</f>
        <v>9.68E-4</v>
      </c>
      <c r="AQ345" s="5">
        <f>AN345*VLOOKUP('Arrangement B'!$B$49,Data!$A$5:$AQ$12,41,FALSE)/1000</f>
        <v>9.68E-4</v>
      </c>
      <c r="AR345" s="5">
        <f>$AN345*VLOOKUP('Arrangement B'!$B$49,Data!$A$5:$AQ$12,43,FALSE)/1000</f>
        <v>3.872E-3</v>
      </c>
      <c r="AS345" s="5">
        <f t="shared" si="35"/>
        <v>2.9270000000000003E-3</v>
      </c>
      <c r="AT345" s="5">
        <f t="shared" si="36"/>
        <v>1.334778E-2</v>
      </c>
      <c r="AU345" s="5">
        <f t="shared" si="37"/>
        <v>3.1580000000000002E-3</v>
      </c>
      <c r="AV345" s="5">
        <f t="shared" si="38"/>
        <v>1.2502000000000001E-2</v>
      </c>
      <c r="AW345" s="6">
        <f t="shared" si="39"/>
        <v>18647.344249295202</v>
      </c>
      <c r="AX345" s="6">
        <f t="shared" si="40"/>
        <v>18294.995581361152</v>
      </c>
    </row>
    <row r="346" spans="39:50" x14ac:dyDescent="0.25">
      <c r="AM346" s="6">
        <f t="shared" si="41"/>
        <v>18647.344249295202</v>
      </c>
      <c r="AN346" s="6">
        <v>10</v>
      </c>
      <c r="AO346" s="5">
        <f>AN346*VLOOKUP('Arrangement B'!$B$49,Data!$A$5:$AQ$12,40,FALSE)/1000</f>
        <v>6.7000000000000002E-4</v>
      </c>
      <c r="AP346" s="5">
        <f>$AN346*VLOOKUP('Arrangement B'!$B$49,Data!$A$5:$AQ$12,41,FALSE)/1000</f>
        <v>8.7999999999999992E-4</v>
      </c>
      <c r="AQ346" s="5">
        <f>AN346*VLOOKUP('Arrangement B'!$B$49,Data!$A$5:$AQ$12,41,FALSE)/1000</f>
        <v>8.7999999999999992E-4</v>
      </c>
      <c r="AR346" s="5">
        <f>$AN346*VLOOKUP('Arrangement B'!$B$49,Data!$A$5:$AQ$12,43,FALSE)/1000</f>
        <v>3.5199999999999997E-3</v>
      </c>
      <c r="AS346" s="5">
        <f t="shared" si="35"/>
        <v>2.8600000000000001E-3</v>
      </c>
      <c r="AT346" s="5">
        <f t="shared" si="36"/>
        <v>1.3259780000000001E-2</v>
      </c>
      <c r="AU346" s="5">
        <f t="shared" si="37"/>
        <v>3.0699999999999998E-3</v>
      </c>
      <c r="AV346" s="5">
        <f t="shared" si="38"/>
        <v>1.2150000000000001E-2</v>
      </c>
      <c r="AW346" s="6">
        <f t="shared" si="39"/>
        <v>18912.644963576306</v>
      </c>
      <c r="AX346" s="6">
        <f t="shared" si="40"/>
        <v>18430.176125085414</v>
      </c>
    </row>
    <row r="347" spans="39:50" x14ac:dyDescent="0.25">
      <c r="AM347" s="6">
        <f t="shared" si="41"/>
        <v>18912.644963576306</v>
      </c>
      <c r="AN347" s="6">
        <v>9</v>
      </c>
      <c r="AO347" s="5">
        <f>AN347*VLOOKUP('Arrangement B'!$B$49,Data!$A$5:$AQ$12,40,FALSE)/1000</f>
        <v>6.0300000000000002E-4</v>
      </c>
      <c r="AP347" s="5">
        <f>$AN347*VLOOKUP('Arrangement B'!$B$49,Data!$A$5:$AQ$12,41,FALSE)/1000</f>
        <v>7.9199999999999995E-4</v>
      </c>
      <c r="AQ347" s="5">
        <f>AN347*VLOOKUP('Arrangement B'!$B$49,Data!$A$5:$AQ$12,41,FALSE)/1000</f>
        <v>7.9199999999999995E-4</v>
      </c>
      <c r="AR347" s="5">
        <f>$AN347*VLOOKUP('Arrangement B'!$B$49,Data!$A$5:$AQ$12,43,FALSE)/1000</f>
        <v>3.1679999999999998E-3</v>
      </c>
      <c r="AS347" s="5">
        <f t="shared" si="35"/>
        <v>2.7930000000000003E-3</v>
      </c>
      <c r="AT347" s="5">
        <f t="shared" si="36"/>
        <v>1.3171779999999999E-2</v>
      </c>
      <c r="AU347" s="5">
        <f t="shared" si="37"/>
        <v>2.9820000000000003E-3</v>
      </c>
      <c r="AV347" s="5">
        <f t="shared" si="38"/>
        <v>1.1797999999999999E-2</v>
      </c>
      <c r="AW347" s="6">
        <f t="shared" si="39"/>
        <v>19185.481227312164</v>
      </c>
      <c r="AX347" s="6">
        <f t="shared" si="40"/>
        <v>18567.145218818827</v>
      </c>
    </row>
    <row r="348" spans="39:50" x14ac:dyDescent="0.25">
      <c r="AM348" s="6">
        <f t="shared" si="41"/>
        <v>19185.481227312164</v>
      </c>
      <c r="AN348" s="6">
        <v>8</v>
      </c>
      <c r="AO348" s="5">
        <f>AN348*VLOOKUP('Arrangement B'!$B$49,Data!$A$5:$AQ$12,40,FALSE)/1000</f>
        <v>5.3600000000000002E-4</v>
      </c>
      <c r="AP348" s="5">
        <f>$AN348*VLOOKUP('Arrangement B'!$B$49,Data!$A$5:$AQ$12,41,FALSE)/1000</f>
        <v>7.0399999999999998E-4</v>
      </c>
      <c r="AQ348" s="5">
        <f>AN348*VLOOKUP('Arrangement B'!$B$49,Data!$A$5:$AQ$12,41,FALSE)/1000</f>
        <v>7.0399999999999998E-4</v>
      </c>
      <c r="AR348" s="5">
        <f>$AN348*VLOOKUP('Arrangement B'!$B$49,Data!$A$5:$AQ$12,43,FALSE)/1000</f>
        <v>2.8159999999999999E-3</v>
      </c>
      <c r="AS348" s="5">
        <f t="shared" si="35"/>
        <v>2.7260000000000001E-3</v>
      </c>
      <c r="AT348" s="5">
        <f t="shared" si="36"/>
        <v>1.308378E-2</v>
      </c>
      <c r="AU348" s="5">
        <f t="shared" si="37"/>
        <v>2.8939999999999999E-3</v>
      </c>
      <c r="AV348" s="5">
        <f t="shared" si="38"/>
        <v>1.1446000000000001E-2</v>
      </c>
      <c r="AW348" s="6">
        <f t="shared" si="39"/>
        <v>19466.173106073169</v>
      </c>
      <c r="AX348" s="6">
        <f t="shared" si="40"/>
        <v>18705.932935695964</v>
      </c>
    </row>
    <row r="349" spans="39:50" x14ac:dyDescent="0.25">
      <c r="AM349" s="6">
        <f t="shared" si="41"/>
        <v>19466.173106073169</v>
      </c>
      <c r="AN349" s="6">
        <v>7</v>
      </c>
      <c r="AO349" s="5">
        <f>AN349*VLOOKUP('Arrangement B'!$B$49,Data!$A$5:$AQ$12,40,FALSE)/1000</f>
        <v>4.6900000000000002E-4</v>
      </c>
      <c r="AP349" s="5">
        <f>$AN349*VLOOKUP('Arrangement B'!$B$49,Data!$A$5:$AQ$12,41,FALSE)/1000</f>
        <v>6.1600000000000001E-4</v>
      </c>
      <c r="AQ349" s="5">
        <f>AN349*VLOOKUP('Arrangement B'!$B$49,Data!$A$5:$AQ$12,41,FALSE)/1000</f>
        <v>6.1600000000000001E-4</v>
      </c>
      <c r="AR349" s="5">
        <f>$AN349*VLOOKUP('Arrangement B'!$B$49,Data!$A$5:$AQ$12,43,FALSE)/1000</f>
        <v>2.464E-3</v>
      </c>
      <c r="AS349" s="5">
        <f t="shared" si="35"/>
        <v>2.6589999999999999E-3</v>
      </c>
      <c r="AT349" s="5">
        <f t="shared" si="36"/>
        <v>1.299578E-2</v>
      </c>
      <c r="AU349" s="5">
        <f t="shared" si="37"/>
        <v>2.8060000000000003E-3</v>
      </c>
      <c r="AV349" s="5">
        <f t="shared" si="38"/>
        <v>1.1094E-2</v>
      </c>
      <c r="AW349" s="6">
        <f t="shared" si="39"/>
        <v>19755.05870001838</v>
      </c>
      <c r="AX349" s="6">
        <f t="shared" si="40"/>
        <v>18846.569819766482</v>
      </c>
    </row>
    <row r="350" spans="39:50" x14ac:dyDescent="0.25">
      <c r="AM350" s="6">
        <f t="shared" si="41"/>
        <v>19755.05870001838</v>
      </c>
      <c r="AN350" s="6">
        <v>6</v>
      </c>
      <c r="AO350" s="5">
        <f>AN350*VLOOKUP('Arrangement B'!$B$49,Data!$A$5:$AQ$12,40,FALSE)/1000</f>
        <v>4.0200000000000001E-4</v>
      </c>
      <c r="AP350" s="5">
        <f>$AN350*VLOOKUP('Arrangement B'!$B$49,Data!$A$5:$AQ$12,41,FALSE)/1000</f>
        <v>5.2800000000000004E-4</v>
      </c>
      <c r="AQ350" s="5">
        <f>AN350*VLOOKUP('Arrangement B'!$B$49,Data!$A$5:$AQ$12,41,FALSE)/1000</f>
        <v>5.2800000000000004E-4</v>
      </c>
      <c r="AR350" s="5">
        <f>$AN350*VLOOKUP('Arrangement B'!$B$49,Data!$A$5:$AQ$12,43,FALSE)/1000</f>
        <v>2.1120000000000002E-3</v>
      </c>
      <c r="AS350" s="5">
        <f t="shared" si="35"/>
        <v>2.5920000000000001E-3</v>
      </c>
      <c r="AT350" s="5">
        <f t="shared" si="36"/>
        <v>1.2907780000000001E-2</v>
      </c>
      <c r="AU350" s="5">
        <f t="shared" si="37"/>
        <v>2.7179999999999999E-3</v>
      </c>
      <c r="AV350" s="5">
        <f t="shared" si="38"/>
        <v>1.0742000000000002E-2</v>
      </c>
      <c r="AW350" s="6">
        <f t="shared" si="39"/>
        <v>20052.495404061985</v>
      </c>
      <c r="AX350" s="6">
        <f t="shared" si="40"/>
        <v>18989.086884278684</v>
      </c>
    </row>
    <row r="351" spans="39:50" x14ac:dyDescent="0.25">
      <c r="AM351" s="6">
        <f t="shared" si="41"/>
        <v>20052.495404061985</v>
      </c>
      <c r="AN351" s="6">
        <v>5</v>
      </c>
      <c r="AO351" s="5">
        <f>AN351*VLOOKUP('Arrangement B'!$B$49,Data!$A$5:$AQ$12,40,FALSE)/1000</f>
        <v>3.3500000000000001E-4</v>
      </c>
      <c r="AP351" s="5">
        <f>$AN351*VLOOKUP('Arrangement B'!$B$49,Data!$A$5:$AQ$12,41,FALSE)/1000</f>
        <v>4.3999999999999996E-4</v>
      </c>
      <c r="AQ351" s="5">
        <f>AN351*VLOOKUP('Arrangement B'!$B$49,Data!$A$5:$AQ$12,41,FALSE)/1000</f>
        <v>4.3999999999999996E-4</v>
      </c>
      <c r="AR351" s="5">
        <f>$AN351*VLOOKUP('Arrangement B'!$B$49,Data!$A$5:$AQ$12,43,FALSE)/1000</f>
        <v>1.7599999999999998E-3</v>
      </c>
      <c r="AS351" s="5">
        <f t="shared" si="35"/>
        <v>2.5250000000000003E-3</v>
      </c>
      <c r="AT351" s="5">
        <f t="shared" si="36"/>
        <v>1.2819779999999999E-2</v>
      </c>
      <c r="AU351" s="5">
        <f t="shared" si="37"/>
        <v>2.63E-3</v>
      </c>
      <c r="AV351" s="5">
        <f t="shared" si="38"/>
        <v>1.039E-2</v>
      </c>
      <c r="AW351" s="6">
        <f t="shared" si="39"/>
        <v>20358.861272411628</v>
      </c>
      <c r="AX351" s="6">
        <f t="shared" si="40"/>
        <v>19133.515608978822</v>
      </c>
    </row>
    <row r="352" spans="39:50" x14ac:dyDescent="0.25">
      <c r="AM352" s="6">
        <f t="shared" si="41"/>
        <v>20358.861272411628</v>
      </c>
      <c r="AN352" s="6">
        <v>4</v>
      </c>
      <c r="AO352" s="5">
        <f>AN352*VLOOKUP('Arrangement B'!$B$49,Data!$A$5:$AQ$12,40,FALSE)/1000</f>
        <v>2.6800000000000001E-4</v>
      </c>
      <c r="AP352" s="5">
        <f>$AN352*VLOOKUP('Arrangement B'!$B$49,Data!$A$5:$AQ$12,41,FALSE)/1000</f>
        <v>3.5199999999999999E-4</v>
      </c>
      <c r="AQ352" s="5">
        <f>AN352*VLOOKUP('Arrangement B'!$B$49,Data!$A$5:$AQ$12,41,FALSE)/1000</f>
        <v>3.5199999999999999E-4</v>
      </c>
      <c r="AR352" s="5">
        <f>$AN352*VLOOKUP('Arrangement B'!$B$49,Data!$A$5:$AQ$12,43,FALSE)/1000</f>
        <v>1.408E-3</v>
      </c>
      <c r="AS352" s="5">
        <f t="shared" si="35"/>
        <v>2.4580000000000001E-3</v>
      </c>
      <c r="AT352" s="5">
        <f t="shared" si="36"/>
        <v>1.273178E-2</v>
      </c>
      <c r="AU352" s="5">
        <f t="shared" si="37"/>
        <v>2.542E-3</v>
      </c>
      <c r="AV352" s="5">
        <f t="shared" si="38"/>
        <v>1.0038E-2</v>
      </c>
      <c r="AW352" s="6">
        <f t="shared" si="39"/>
        <v>20674.556497373138</v>
      </c>
      <c r="AX352" s="6">
        <f t="shared" si="40"/>
        <v>19279.887936332405</v>
      </c>
    </row>
    <row r="353" spans="39:50" x14ac:dyDescent="0.25">
      <c r="AM353" s="6">
        <f t="shared" si="41"/>
        <v>20674.556497373138</v>
      </c>
      <c r="AN353" s="6">
        <v>3</v>
      </c>
      <c r="AO353" s="5">
        <f>AN353*VLOOKUP('Arrangement B'!$B$49,Data!$A$5:$AQ$12,40,FALSE)/1000</f>
        <v>2.0100000000000001E-4</v>
      </c>
      <c r="AP353" s="5">
        <f>$AN353*VLOOKUP('Arrangement B'!$B$49,Data!$A$5:$AQ$12,41,FALSE)/1000</f>
        <v>2.6400000000000002E-4</v>
      </c>
      <c r="AQ353" s="5">
        <f>AN353*VLOOKUP('Arrangement B'!$B$49,Data!$A$5:$AQ$12,41,FALSE)/1000</f>
        <v>2.6400000000000002E-4</v>
      </c>
      <c r="AR353" s="5">
        <f>$AN353*VLOOKUP('Arrangement B'!$B$49,Data!$A$5:$AQ$12,43,FALSE)/1000</f>
        <v>1.0560000000000001E-3</v>
      </c>
      <c r="AS353" s="5">
        <f t="shared" si="35"/>
        <v>2.3909999999999999E-3</v>
      </c>
      <c r="AT353" s="5">
        <f t="shared" si="36"/>
        <v>1.264378E-2</v>
      </c>
      <c r="AU353" s="5">
        <f t="shared" si="37"/>
        <v>2.454E-3</v>
      </c>
      <c r="AV353" s="5">
        <f t="shared" si="38"/>
        <v>9.6860000000000002E-3</v>
      </c>
      <c r="AW353" s="6">
        <f t="shared" si="39"/>
        <v>21000.00501335592</v>
      </c>
      <c r="AX353" s="6">
        <f t="shared" si="40"/>
        <v>19428.236266566702</v>
      </c>
    </row>
    <row r="354" spans="39:50" x14ac:dyDescent="0.25">
      <c r="AM354" s="6">
        <f t="shared" si="41"/>
        <v>21000.00501335592</v>
      </c>
      <c r="AN354" s="6">
        <v>2</v>
      </c>
      <c r="AO354" s="5">
        <f>AN354*VLOOKUP('Arrangement B'!$B$49,Data!$A$5:$AQ$12,40,FALSE)/1000</f>
        <v>1.34E-4</v>
      </c>
      <c r="AP354" s="5">
        <f>$AN354*VLOOKUP('Arrangement B'!$B$49,Data!$A$5:$AQ$12,41,FALSE)/1000</f>
        <v>1.76E-4</v>
      </c>
      <c r="AQ354" s="5">
        <f>AN354*VLOOKUP('Arrangement B'!$B$49,Data!$A$5:$AQ$12,41,FALSE)/1000</f>
        <v>1.76E-4</v>
      </c>
      <c r="AR354" s="5">
        <f>$AN354*VLOOKUP('Arrangement B'!$B$49,Data!$A$5:$AQ$12,43,FALSE)/1000</f>
        <v>7.0399999999999998E-4</v>
      </c>
      <c r="AS354" s="5">
        <f t="shared" si="35"/>
        <v>2.3240000000000001E-3</v>
      </c>
      <c r="AT354" s="5">
        <f t="shared" si="36"/>
        <v>1.2555780000000001E-2</v>
      </c>
      <c r="AU354" s="5">
        <f t="shared" si="37"/>
        <v>2.366E-3</v>
      </c>
      <c r="AV354" s="5">
        <f t="shared" si="38"/>
        <v>9.3340000000000003E-3</v>
      </c>
      <c r="AW354" s="6">
        <f t="shared" si="39"/>
        <v>21335.656238170486</v>
      </c>
      <c r="AX354" s="6">
        <f t="shared" si="40"/>
        <v>19578.593451425695</v>
      </c>
    </row>
    <row r="355" spans="39:50" x14ac:dyDescent="0.25">
      <c r="AM355" s="6">
        <f t="shared" si="41"/>
        <v>21335.656238170486</v>
      </c>
      <c r="AN355" s="6">
        <v>1</v>
      </c>
      <c r="AO355" s="5">
        <f>AN355*VLOOKUP('Arrangement B'!$B$49,Data!$A$5:$AQ$12,40,FALSE)/1000</f>
        <v>6.7000000000000002E-5</v>
      </c>
      <c r="AP355" s="5">
        <f>$AN355*VLOOKUP('Arrangement B'!$B$49,Data!$A$5:$AQ$12,41,FALSE)/1000</f>
        <v>8.7999999999999998E-5</v>
      </c>
      <c r="AQ355" s="5">
        <f>AN355*VLOOKUP('Arrangement B'!$B$49,Data!$A$5:$AQ$12,41,FALSE)/1000</f>
        <v>8.7999999999999998E-5</v>
      </c>
      <c r="AR355" s="5">
        <f>$AN355*VLOOKUP('Arrangement B'!$B$49,Data!$A$5:$AQ$12,43,FALSE)/1000</f>
        <v>3.5199999999999999E-4</v>
      </c>
      <c r="AS355" s="5">
        <f t="shared" si="35"/>
        <v>2.2570000000000003E-3</v>
      </c>
      <c r="AT355" s="5">
        <f t="shared" si="36"/>
        <v>1.2467779999999999E-2</v>
      </c>
      <c r="AU355" s="5">
        <f t="shared" si="37"/>
        <v>2.2780000000000001E-3</v>
      </c>
      <c r="AV355" s="5">
        <f t="shared" si="38"/>
        <v>8.9820000000000004E-3</v>
      </c>
      <c r="AW355" s="6">
        <f t="shared" si="39"/>
        <v>21681.98696499618</v>
      </c>
      <c r="AX355" s="6">
        <f t="shared" si="40"/>
        <v>19730.992786520423</v>
      </c>
    </row>
    <row r="356" spans="39:50" x14ac:dyDescent="0.25">
      <c r="AM356" s="6">
        <f t="shared" si="41"/>
        <v>21681.98696499618</v>
      </c>
      <c r="AN356" s="6">
        <v>0</v>
      </c>
      <c r="AO356" s="5">
        <f>AN356*VLOOKUP('Arrangement B'!$B$49,Data!$A$5:$AQ$12,40,FALSE)/1000</f>
        <v>0</v>
      </c>
      <c r="AP356" s="5">
        <f>$AN356*VLOOKUP('Arrangement B'!$B$49,Data!$A$5:$AQ$12,41,FALSE)/1000</f>
        <v>0</v>
      </c>
      <c r="AQ356" s="5">
        <f>AN356*VLOOKUP('Arrangement B'!$B$49,Data!$A$5:$AQ$12,41,FALSE)/1000</f>
        <v>0</v>
      </c>
      <c r="AR356" s="5">
        <f>$AN356*VLOOKUP('Arrangement B'!$B$49,Data!$A$5:$AQ$12,43,FALSE)/1000</f>
        <v>0</v>
      </c>
      <c r="AS356" s="5">
        <f t="shared" si="35"/>
        <v>2.1900000000000001E-3</v>
      </c>
      <c r="AT356" s="5">
        <f t="shared" si="36"/>
        <v>1.237978E-2</v>
      </c>
      <c r="AU356" s="5">
        <f t="shared" si="37"/>
        <v>2.1900000000000001E-3</v>
      </c>
      <c r="AV356" s="5">
        <f t="shared" si="38"/>
        <v>8.6300000000000005E-3</v>
      </c>
      <c r="AW356" s="6">
        <f t="shared" si="39"/>
        <v>22039.503419829329</v>
      </c>
      <c r="AX356" s="6">
        <f t="shared" si="40"/>
        <v>19885.468002148813</v>
      </c>
    </row>
  </sheetData>
  <mergeCells count="35">
    <mergeCell ref="AS203:AV203"/>
    <mergeCell ref="AS44:AV44"/>
    <mergeCell ref="Q3:X3"/>
    <mergeCell ref="Q4:T4"/>
    <mergeCell ref="U4:X4"/>
    <mergeCell ref="AC19:AE19"/>
    <mergeCell ref="AO44:AR44"/>
    <mergeCell ref="AO203:AR203"/>
    <mergeCell ref="A8:H8"/>
    <mergeCell ref="I8:P8"/>
    <mergeCell ref="Q8:X8"/>
    <mergeCell ref="A3:H3"/>
    <mergeCell ref="A4:D4"/>
    <mergeCell ref="E4:H4"/>
    <mergeCell ref="I3:P3"/>
    <mergeCell ref="I4:L4"/>
    <mergeCell ref="M4:P4"/>
    <mergeCell ref="A9:D9"/>
    <mergeCell ref="E9:H9"/>
    <mergeCell ref="I9:L9"/>
    <mergeCell ref="U17:X17"/>
    <mergeCell ref="I27:P27"/>
    <mergeCell ref="Q27:X27"/>
    <mergeCell ref="M9:P9"/>
    <mergeCell ref="Q9:T9"/>
    <mergeCell ref="I16:P16"/>
    <mergeCell ref="Q16:X16"/>
    <mergeCell ref="U9:X9"/>
    <mergeCell ref="I28:L28"/>
    <mergeCell ref="M28:P28"/>
    <mergeCell ref="Q28:T28"/>
    <mergeCell ref="U28:X28"/>
    <mergeCell ref="I17:L17"/>
    <mergeCell ref="M17:P17"/>
    <mergeCell ref="Q17:T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612"/>
  <sheetViews>
    <sheetView topLeftCell="A23" workbookViewId="0">
      <selection activeCell="AH41" sqref="AH41"/>
    </sheetView>
  </sheetViews>
  <sheetFormatPr defaultRowHeight="15" x14ac:dyDescent="0.25"/>
  <cols>
    <col min="10" max="10" width="16.85546875" customWidth="1"/>
    <col min="13" max="13" width="18" customWidth="1"/>
    <col min="14" max="14" width="8" customWidth="1"/>
    <col min="15" max="15" width="4" customWidth="1"/>
    <col min="20" max="20" width="21.85546875" customWidth="1"/>
    <col min="32" max="32" width="18.5703125" customWidth="1"/>
    <col min="33" max="33" width="21.42578125" customWidth="1"/>
    <col min="34" max="34" width="22.7109375" customWidth="1"/>
  </cols>
  <sheetData>
    <row r="1" spans="1:15" x14ac:dyDescent="0.25">
      <c r="A1" s="2" t="s">
        <v>205</v>
      </c>
    </row>
    <row r="3" spans="1:15" x14ac:dyDescent="0.25">
      <c r="A3" s="219" t="s">
        <v>167</v>
      </c>
      <c r="B3" s="219"/>
      <c r="C3" s="219"/>
      <c r="D3" s="219"/>
      <c r="E3" s="219"/>
      <c r="F3" s="219"/>
      <c r="G3" s="219"/>
      <c r="H3" s="219"/>
    </row>
    <row r="4" spans="1:15" x14ac:dyDescent="0.25">
      <c r="A4" s="216" t="s">
        <v>18</v>
      </c>
      <c r="B4" s="216"/>
      <c r="C4" s="216"/>
      <c r="D4" s="216"/>
      <c r="E4" s="217" t="s">
        <v>19</v>
      </c>
      <c r="F4" s="217"/>
      <c r="G4" s="217"/>
      <c r="H4" s="217"/>
    </row>
    <row r="5" spans="1:15" ht="18" x14ac:dyDescent="0.35">
      <c r="A5" s="40" t="s">
        <v>237</v>
      </c>
      <c r="B5" s="40" t="s">
        <v>238</v>
      </c>
      <c r="C5" s="40" t="s">
        <v>239</v>
      </c>
      <c r="D5" s="41" t="s">
        <v>240</v>
      </c>
      <c r="E5" s="42" t="s">
        <v>241</v>
      </c>
      <c r="F5" s="42" t="s">
        <v>242</v>
      </c>
      <c r="G5" s="42" t="s">
        <v>243</v>
      </c>
      <c r="H5" s="43" t="s">
        <v>244</v>
      </c>
    </row>
    <row r="6" spans="1:15" x14ac:dyDescent="0.25">
      <c r="A6" s="37">
        <f>'Arrangement C'!$E$8</f>
        <v>724.63768115942037</v>
      </c>
      <c r="B6" s="37">
        <f>$A$6*'Arrangement C'!$C$8</f>
        <v>710.14492753623199</v>
      </c>
      <c r="C6" s="37">
        <f>IF('Arrangement C'!$D$8="lagging",1,-1)*(C_Calculations!A6^2-C_Calculations!$B$6^2)^0.5</f>
        <v>144.20107784153888</v>
      </c>
      <c r="D6" s="37">
        <f>IF($A$6=0,0,DEGREES(ATAN($C$6/$B$6)))</f>
        <v>11.478340954533552</v>
      </c>
      <c r="E6" s="37">
        <f>$A$6/2</f>
        <v>362.31884057971018</v>
      </c>
      <c r="F6" s="37">
        <f>$B$6/2</f>
        <v>355.07246376811599</v>
      </c>
      <c r="G6" s="37">
        <f>$C$6/2</f>
        <v>72.100538920769438</v>
      </c>
      <c r="H6" s="37">
        <f>$D$6</f>
        <v>11.478340954533552</v>
      </c>
    </row>
    <row r="7" spans="1:15" x14ac:dyDescent="0.25">
      <c r="A7" s="47"/>
      <c r="B7" s="38"/>
      <c r="C7" s="38"/>
      <c r="D7" s="38"/>
      <c r="E7" s="38"/>
      <c r="F7" s="38"/>
      <c r="G7" s="38"/>
      <c r="H7" s="48"/>
    </row>
    <row r="8" spans="1:15" x14ac:dyDescent="0.25">
      <c r="A8" s="219" t="s">
        <v>168</v>
      </c>
      <c r="B8" s="219"/>
      <c r="C8" s="219"/>
      <c r="D8" s="219"/>
      <c r="E8" s="219"/>
      <c r="F8" s="219"/>
      <c r="G8" s="219"/>
      <c r="H8" s="219"/>
    </row>
    <row r="9" spans="1:15" x14ac:dyDescent="0.25">
      <c r="A9" s="216" t="s">
        <v>18</v>
      </c>
      <c r="B9" s="216"/>
      <c r="C9" s="216"/>
      <c r="D9" s="216"/>
      <c r="E9" s="217" t="s">
        <v>19</v>
      </c>
      <c r="F9" s="217"/>
      <c r="G9" s="217"/>
      <c r="H9" s="217"/>
    </row>
    <row r="10" spans="1:15" ht="18" x14ac:dyDescent="0.35">
      <c r="A10" s="40" t="s">
        <v>237</v>
      </c>
      <c r="B10" s="40" t="s">
        <v>238</v>
      </c>
      <c r="C10" s="40" t="s">
        <v>239</v>
      </c>
      <c r="D10" s="41" t="s">
        <v>240</v>
      </c>
      <c r="E10" s="42" t="s">
        <v>241</v>
      </c>
      <c r="F10" s="42" t="s">
        <v>242</v>
      </c>
      <c r="G10" s="42" t="s">
        <v>243</v>
      </c>
      <c r="H10" s="43" t="s">
        <v>244</v>
      </c>
    </row>
    <row r="11" spans="1:15" x14ac:dyDescent="0.25">
      <c r="A11" s="37">
        <f>'Arrangement C'!$E$9</f>
        <v>0</v>
      </c>
      <c r="B11" s="37">
        <f>A11*'Arrangement C'!$C$9</f>
        <v>0</v>
      </c>
      <c r="C11" s="37">
        <f>IF('Arrangement C'!$D$9="lagging",1,-1)*(C_Calculations!$A$11^2-C_Calculations!$B$11^2)^0.5</f>
        <v>0</v>
      </c>
      <c r="D11" s="37">
        <f>IF($A$11=0,0,DEGREES(ATAN($C$11/$B$11)))</f>
        <v>0</v>
      </c>
      <c r="E11" s="37">
        <f>$A$11/2</f>
        <v>0</v>
      </c>
      <c r="F11" s="37">
        <f>$B$11/2</f>
        <v>0</v>
      </c>
      <c r="G11" s="37">
        <f>$C$11/2</f>
        <v>0</v>
      </c>
      <c r="H11" s="37">
        <f>$D$11</f>
        <v>0</v>
      </c>
    </row>
    <row r="13" spans="1:15" x14ac:dyDescent="0.25">
      <c r="J13" s="223" t="s">
        <v>25</v>
      </c>
      <c r="K13" s="223"/>
      <c r="L13" s="223"/>
    </row>
    <row r="14" spans="1:15" x14ac:dyDescent="0.25">
      <c r="J14" s="2" t="s">
        <v>290</v>
      </c>
      <c r="K14" s="76">
        <f>VLOOKUP('Arrangement C'!$B$3,Data!$AS$19:$AV$24,2,FALSE)</f>
        <v>5.0899999999999999E-3</v>
      </c>
      <c r="L14" s="75" t="s">
        <v>292</v>
      </c>
      <c r="M14" s="75"/>
      <c r="N14" s="75"/>
      <c r="O14" s="75"/>
    </row>
    <row r="15" spans="1:15" x14ac:dyDescent="0.25">
      <c r="J15" s="2" t="s">
        <v>291</v>
      </c>
      <c r="K15" s="76">
        <f>VLOOKUP('Arrangement C'!$B$3,Data!$AS$19:$AV$24,3,FALSE)</f>
        <v>1.7100000000000001E-2</v>
      </c>
      <c r="L15" s="75" t="s">
        <v>292</v>
      </c>
      <c r="M15" s="75"/>
      <c r="N15" s="75"/>
      <c r="O15" s="75"/>
    </row>
    <row r="16" spans="1:15" x14ac:dyDescent="0.25">
      <c r="J16" s="72" t="s">
        <v>288</v>
      </c>
      <c r="K16" s="77">
        <f>K14*B6+K15*C6</f>
        <v>6.0804761122497357</v>
      </c>
      <c r="L16" s="74" t="s">
        <v>120</v>
      </c>
      <c r="M16" s="74"/>
      <c r="N16" s="74"/>
      <c r="O16" s="74"/>
    </row>
    <row r="17" spans="10:20" x14ac:dyDescent="0.25">
      <c r="J17" s="72" t="s">
        <v>289</v>
      </c>
      <c r="K17" s="77">
        <f>K14*B11+K15*C11</f>
        <v>0</v>
      </c>
      <c r="L17" s="74" t="s">
        <v>120</v>
      </c>
      <c r="M17" s="74"/>
      <c r="N17" s="74"/>
      <c r="O17" s="74"/>
    </row>
    <row r="19" spans="10:20" x14ac:dyDescent="0.25">
      <c r="M19" s="222" t="s">
        <v>335</v>
      </c>
      <c r="N19" s="222"/>
      <c r="O19" s="222"/>
    </row>
    <row r="20" spans="10:20" x14ac:dyDescent="0.25">
      <c r="M20" t="s">
        <v>336</v>
      </c>
      <c r="N20" s="169">
        <v>0</v>
      </c>
      <c r="O20" s="75" t="s">
        <v>292</v>
      </c>
    </row>
    <row r="21" spans="10:20" x14ac:dyDescent="0.25">
      <c r="M21" t="s">
        <v>337</v>
      </c>
      <c r="N21" s="76">
        <f>(433^2)/('Arrangement C'!B4*1000000)</f>
        <v>3.7497799999999999E-3</v>
      </c>
      <c r="O21" s="75" t="s">
        <v>292</v>
      </c>
    </row>
    <row r="26" spans="10:20" x14ac:dyDescent="0.25">
      <c r="P26" s="72" t="s">
        <v>319</v>
      </c>
      <c r="Q26" s="71"/>
      <c r="R26" s="71"/>
      <c r="S26" s="71"/>
      <c r="T26" s="71"/>
    </row>
    <row r="27" spans="10:20" ht="18" x14ac:dyDescent="0.35">
      <c r="P27" s="61" t="s">
        <v>283</v>
      </c>
      <c r="Q27" s="61" t="s">
        <v>284</v>
      </c>
      <c r="R27" s="61" t="s">
        <v>285</v>
      </c>
      <c r="S27" s="61" t="s">
        <v>286</v>
      </c>
      <c r="T27" s="61" t="s">
        <v>287</v>
      </c>
    </row>
    <row r="28" spans="10:20" x14ac:dyDescent="0.25">
      <c r="P28" s="78">
        <f>$B$6*(VLOOKUP('Arrangement C'!$B$19,Data!$A$5:$AQ$12,34,FALSE)/1000)</f>
        <v>2.3789855072463773E-2</v>
      </c>
      <c r="Q28" s="78">
        <f>$C$6*(VLOOKUP('Arrangement C'!$B$19,Data!$A$5:$AQ$12,38,FALSE)/1000)</f>
        <v>6.3448474250277108E-3</v>
      </c>
      <c r="R28" s="78">
        <f>$F$6*(VLOOKUP('Arrangement C'!$B$19,Data!$A$5:$AQ$12,35,FALSE)/1000)</f>
        <v>2.3789855072463773E-2</v>
      </c>
      <c r="S28" s="78">
        <f>$G$6*(VLOOKUP('Arrangement C'!$B$19,Data!$A$5:$AQ$12,39)/1000)</f>
        <v>6.4169479639484793E-3</v>
      </c>
      <c r="T28" s="79">
        <f>IF(ISERR(((230*0.08)-K16)/(SUM(P28:S28))=TRUE),10000,((230*0.08)-K16)/(SUM(P28:S28)))</f>
        <v>204.16334956754375</v>
      </c>
    </row>
    <row r="30" spans="10:20" x14ac:dyDescent="0.25">
      <c r="P30" s="72" t="s">
        <v>320</v>
      </c>
    </row>
    <row r="31" spans="10:20" ht="18" x14ac:dyDescent="0.35">
      <c r="P31" s="61" t="s">
        <v>283</v>
      </c>
      <c r="Q31" s="61" t="s">
        <v>284</v>
      </c>
      <c r="R31" s="61" t="s">
        <v>285</v>
      </c>
      <c r="S31" s="61" t="s">
        <v>286</v>
      </c>
      <c r="T31" s="61" t="s">
        <v>287</v>
      </c>
    </row>
    <row r="32" spans="10:20" x14ac:dyDescent="0.25">
      <c r="P32" s="78">
        <f>$B$11*(VLOOKUP('Arrangement C'!B19,Data!$A$5:$AQ$12,34)/1000)</f>
        <v>0</v>
      </c>
      <c r="Q32" s="78">
        <f>$C$11*(VLOOKUP('Arrangement C'!$B$19,Data!$A$5:$AQ$12,38)/1000)</f>
        <v>0</v>
      </c>
      <c r="R32" s="78">
        <f>$F$11*(VLOOKUP('Arrangement C'!$B$19,Data!$A$5:$AQ$12,35)/1000)</f>
        <v>0</v>
      </c>
      <c r="S32" s="78">
        <f>$G$11*(VLOOKUP('Arrangement C'!B19,Data!$A$5:$AQ$12,39)/1000)</f>
        <v>0</v>
      </c>
      <c r="T32" s="79">
        <f>IF(ISERR(((230*0.015)-$K$17)/(SUM($P$32:$S$32)))=TRUE,10000,((230*0.015)-$K$17)/(SUM($P$32:$S$32)))</f>
        <v>10000</v>
      </c>
    </row>
    <row r="33" spans="22:35" x14ac:dyDescent="0.25">
      <c r="V33" s="2" t="s">
        <v>321</v>
      </c>
    </row>
    <row r="34" spans="22:35" x14ac:dyDescent="0.25">
      <c r="W34" s="66"/>
    </row>
    <row r="35" spans="22:35" x14ac:dyDescent="0.25">
      <c r="X35" s="221" t="s">
        <v>304</v>
      </c>
      <c r="Y35" s="221"/>
      <c r="Z35" s="221"/>
      <c r="AA35" s="221"/>
      <c r="AB35" s="221" t="s">
        <v>305</v>
      </c>
      <c r="AC35" s="221"/>
      <c r="AD35" s="221"/>
      <c r="AE35" s="221"/>
      <c r="AF35" s="61"/>
      <c r="AH35" t="s">
        <v>166</v>
      </c>
      <c r="AI35" s="61">
        <f>VLOOKUP(VLOOKUP('Arrangement C'!$B$3,Data!$AS$19:$AW$24,5,FALSE),C_Calculations!$V$37:$AF$188,2)</f>
        <v>151</v>
      </c>
    </row>
    <row r="36" spans="22:35" x14ac:dyDescent="0.25">
      <c r="V36" s="61" t="s">
        <v>306</v>
      </c>
      <c r="W36" s="61" t="s">
        <v>298</v>
      </c>
      <c r="X36" s="168" t="s">
        <v>338</v>
      </c>
      <c r="Y36" s="168" t="s">
        <v>339</v>
      </c>
      <c r="Z36" s="168" t="s">
        <v>340</v>
      </c>
      <c r="AA36" s="168" t="s">
        <v>341</v>
      </c>
      <c r="AB36" s="168" t="s">
        <v>299</v>
      </c>
      <c r="AC36" s="168" t="s">
        <v>300</v>
      </c>
      <c r="AD36" s="168" t="s">
        <v>301</v>
      </c>
      <c r="AE36" s="168" t="s">
        <v>302</v>
      </c>
      <c r="AF36" s="61" t="s">
        <v>330</v>
      </c>
      <c r="AG36" s="151" t="s">
        <v>331</v>
      </c>
    </row>
    <row r="37" spans="22:35" x14ac:dyDescent="0.25">
      <c r="V37" s="61">
        <v>0</v>
      </c>
      <c r="W37" s="6">
        <v>151</v>
      </c>
      <c r="X37" s="5">
        <f>$W37*VLOOKUP('Arrangement C'!$B$19,Data!$A$5:$AQ$12,40,FALSE)/1000</f>
        <v>5.0585000000000005E-3</v>
      </c>
      <c r="Y37" s="5">
        <f>$W37*VLOOKUP('Arrangement C'!$B$19,Data!$A$5:$AQ$12,41,FALSE)/1000</f>
        <v>6.6439999999999989E-3</v>
      </c>
      <c r="Z37" s="5">
        <f>$W37*VLOOKUP('Arrangement C'!$B$19,Data!$A$5:$AQ$12,42,FALSE)/1000</f>
        <v>3.5409500000000003E-2</v>
      </c>
      <c r="AA37" s="5">
        <f>$W37*VLOOKUP('Arrangement C'!$B$19,Data!$A$5:$AQ$12,43,FALSE)/1000</f>
        <v>4.6960999999999996E-2</v>
      </c>
      <c r="AB37" s="170">
        <f>$N$20+$K$14+X37</f>
        <v>1.0148500000000001E-2</v>
      </c>
      <c r="AC37" s="5">
        <f>$N$21+$K$15+Y37</f>
        <v>2.7493780000000002E-2</v>
      </c>
      <c r="AD37" s="5">
        <f>Z37+$K$14</f>
        <v>4.0499500000000001E-2</v>
      </c>
      <c r="AE37" s="5">
        <f>AA37+$K$15</f>
        <v>6.4060999999999993E-2</v>
      </c>
      <c r="AF37" s="6">
        <f>3*250/((2*$AB37+$AD37)^2+(2*$AC37+$AE37)^2)^0.5</f>
        <v>5610.6591351185834</v>
      </c>
      <c r="AG37" s="6">
        <f>250/(AB37^2+AC37^2)^0.5</f>
        <v>8530.3865136994264</v>
      </c>
      <c r="AI37" s="61"/>
    </row>
    <row r="38" spans="22:35" x14ac:dyDescent="0.25">
      <c r="V38" s="6">
        <f>AF37</f>
        <v>5610.6591351185834</v>
      </c>
      <c r="W38" s="6">
        <v>150</v>
      </c>
      <c r="X38" s="5">
        <f>W38*VLOOKUP('Arrangement C'!$B$19,Data!$A$5:$AQ$12,40,FALSE)/1000</f>
        <v>5.025E-3</v>
      </c>
      <c r="Y38" s="5">
        <f>W38*VLOOKUP('Arrangement C'!$B$19,Data!$A$5:$AQ$12,41,FALSE)/1000</f>
        <v>6.6E-3</v>
      </c>
      <c r="Z38" s="5">
        <f>$W38*VLOOKUP('Arrangement C'!$B$19,Data!$A$5:$AQ$12,42,FALSE)/1000</f>
        <v>3.5175000000000005E-2</v>
      </c>
      <c r="AA38" s="5">
        <f>$W38*VLOOKUP('Arrangement C'!$B$19,Data!$A$5:$AQ$12,43,FALSE)/1000</f>
        <v>4.6649999999999997E-2</v>
      </c>
      <c r="AB38" s="170">
        <f t="shared" ref="AB38:AB101" si="0">$N$20+$K$14+X38</f>
        <v>1.0114999999999999E-2</v>
      </c>
      <c r="AC38" s="5">
        <f t="shared" ref="AC38:AC101" si="1">$N$21+$K$15+Y38</f>
        <v>2.744978E-2</v>
      </c>
      <c r="AD38" s="5">
        <f t="shared" ref="AD38:AD101" si="2">Z38+$K$14</f>
        <v>4.0265000000000002E-2</v>
      </c>
      <c r="AE38" s="5">
        <f t="shared" ref="AE38:AE101" si="3">AA38+$K$15</f>
        <v>6.3750000000000001E-2</v>
      </c>
      <c r="AF38" s="6">
        <f t="shared" ref="AF38:AF101" si="4">3*250/((2*$AB38+$AD38)^2+(2*$AC38+$AE38)^2)^0.5</f>
        <v>5631.4046481886717</v>
      </c>
      <c r="AG38" s="6">
        <f t="shared" ref="AG38:AG101" si="5">250/(AB38^2+AC38^2)^0.5</f>
        <v>8545.8042806422254</v>
      </c>
      <c r="AI38" s="61"/>
    </row>
    <row r="39" spans="22:35" x14ac:dyDescent="0.25">
      <c r="V39" s="6">
        <f t="shared" ref="V39:V102" si="6">AF38</f>
        <v>5631.4046481886717</v>
      </c>
      <c r="W39" s="6">
        <v>149</v>
      </c>
      <c r="X39" s="5">
        <f>W39*VLOOKUP('Arrangement C'!$B$19,Data!$A$5:$AQ$12,40,FALSE)/1000</f>
        <v>4.9915000000000003E-3</v>
      </c>
      <c r="Y39" s="5">
        <f>W39*VLOOKUP('Arrangement C'!$B$19,Data!$A$5:$AQ$12,41,FALSE)/1000</f>
        <v>6.5560000000000002E-3</v>
      </c>
      <c r="Z39" s="5">
        <f>$W39*VLOOKUP('Arrangement C'!$B$19,Data!$A$5:$AQ$12,42,FALSE)/1000</f>
        <v>3.4940499999999999E-2</v>
      </c>
      <c r="AA39" s="5">
        <f>$W39*VLOOKUP('Arrangement C'!$B$19,Data!$A$5:$AQ$12,43,FALSE)/1000</f>
        <v>4.6338999999999998E-2</v>
      </c>
      <c r="AB39" s="170">
        <f t="shared" si="0"/>
        <v>1.00815E-2</v>
      </c>
      <c r="AC39" s="5">
        <f t="shared" si="1"/>
        <v>2.7405780000000001E-2</v>
      </c>
      <c r="AD39" s="5">
        <f t="shared" si="2"/>
        <v>4.0030499999999997E-2</v>
      </c>
      <c r="AE39" s="5">
        <f t="shared" si="3"/>
        <v>6.3438999999999995E-2</v>
      </c>
      <c r="AF39" s="6">
        <f t="shared" si="4"/>
        <v>5652.3017031370218</v>
      </c>
      <c r="AG39" s="6">
        <f t="shared" si="5"/>
        <v>8561.2752437293511</v>
      </c>
    </row>
    <row r="40" spans="22:35" x14ac:dyDescent="0.25">
      <c r="V40" s="6">
        <f t="shared" si="6"/>
        <v>5652.3017031370218</v>
      </c>
      <c r="W40" s="6">
        <v>148</v>
      </c>
      <c r="X40" s="5">
        <f>W40*VLOOKUP('Arrangement C'!$B$19,Data!$A$5:$AQ$12,40,FALSE)/1000</f>
        <v>4.9580000000000006E-3</v>
      </c>
      <c r="Y40" s="5">
        <f>W40*VLOOKUP('Arrangement C'!$B$19,Data!$A$5:$AQ$12,41,FALSE)/1000</f>
        <v>6.5119999999999996E-3</v>
      </c>
      <c r="Z40" s="5">
        <f>$W40*VLOOKUP('Arrangement C'!$B$19,Data!$A$5:$AQ$12,42,FALSE)/1000</f>
        <v>3.4706000000000001E-2</v>
      </c>
      <c r="AA40" s="5">
        <f>$W40*VLOOKUP('Arrangement C'!$B$19,Data!$A$5:$AQ$12,43,FALSE)/1000</f>
        <v>4.6027999999999999E-2</v>
      </c>
      <c r="AB40" s="170">
        <f t="shared" si="0"/>
        <v>1.0048000000000001E-2</v>
      </c>
      <c r="AC40" s="5">
        <f t="shared" si="1"/>
        <v>2.7361780000000002E-2</v>
      </c>
      <c r="AD40" s="5">
        <f t="shared" si="2"/>
        <v>3.9795999999999998E-2</v>
      </c>
      <c r="AE40" s="5">
        <f t="shared" si="3"/>
        <v>6.3128000000000004E-2</v>
      </c>
      <c r="AF40" s="6">
        <f t="shared" si="4"/>
        <v>5673.3519386142616</v>
      </c>
      <c r="AG40" s="6">
        <f t="shared" si="5"/>
        <v>8576.7996636783682</v>
      </c>
    </row>
    <row r="41" spans="22:35" x14ac:dyDescent="0.25">
      <c r="V41" s="6">
        <f t="shared" si="6"/>
        <v>5673.3519386142616</v>
      </c>
      <c r="W41" s="6">
        <v>147</v>
      </c>
      <c r="X41" s="5">
        <f>W41*VLOOKUP('Arrangement C'!$B$19,Data!$A$5:$AQ$12,40,FALSE)/1000</f>
        <v>4.9245000000000001E-3</v>
      </c>
      <c r="Y41" s="5">
        <f>W41*VLOOKUP('Arrangement C'!$B$19,Data!$A$5:$AQ$12,41,FALSE)/1000</f>
        <v>6.4679999999999998E-3</v>
      </c>
      <c r="Z41" s="5">
        <f>$W41*VLOOKUP('Arrangement C'!$B$19,Data!$A$5:$AQ$12,42,FALSE)/1000</f>
        <v>3.4471500000000002E-2</v>
      </c>
      <c r="AA41" s="5">
        <f>$W41*VLOOKUP('Arrangement C'!$B$19,Data!$A$5:$AQ$12,43,FALSE)/1000</f>
        <v>4.5717000000000001E-2</v>
      </c>
      <c r="AB41" s="170">
        <f t="shared" si="0"/>
        <v>1.0014499999999999E-2</v>
      </c>
      <c r="AC41" s="5">
        <f t="shared" si="1"/>
        <v>2.731778E-2</v>
      </c>
      <c r="AD41" s="5">
        <f t="shared" si="2"/>
        <v>3.9561499999999999E-2</v>
      </c>
      <c r="AE41" s="5">
        <f t="shared" si="3"/>
        <v>6.2816999999999998E-2</v>
      </c>
      <c r="AF41" s="6">
        <f t="shared" si="4"/>
        <v>5694.5570165512272</v>
      </c>
      <c r="AG41" s="6">
        <f t="shared" si="5"/>
        <v>8592.3778027950357</v>
      </c>
    </row>
    <row r="42" spans="22:35" x14ac:dyDescent="0.25">
      <c r="V42" s="6">
        <f t="shared" si="6"/>
        <v>5694.5570165512272</v>
      </c>
      <c r="W42" s="6">
        <v>146</v>
      </c>
      <c r="X42" s="5">
        <f>W42*VLOOKUP('Arrangement C'!$B$19,Data!$A$5:$AQ$12,40,FALSE)/1000</f>
        <v>4.8910000000000004E-3</v>
      </c>
      <c r="Y42" s="5">
        <f>W42*VLOOKUP('Arrangement C'!$B$19,Data!$A$5:$AQ$12,41,FALSE)/1000</f>
        <v>6.4239999999999992E-3</v>
      </c>
      <c r="Z42" s="5">
        <f>$W42*VLOOKUP('Arrangement C'!$B$19,Data!$A$5:$AQ$12,42,FALSE)/1000</f>
        <v>3.4237000000000004E-2</v>
      </c>
      <c r="AA42" s="5">
        <f>$W42*VLOOKUP('Arrangement C'!$B$19,Data!$A$5:$AQ$12,43,FALSE)/1000</f>
        <v>4.5406000000000002E-2</v>
      </c>
      <c r="AB42" s="170">
        <f t="shared" si="0"/>
        <v>9.9810000000000003E-3</v>
      </c>
      <c r="AC42" s="5">
        <f t="shared" si="1"/>
        <v>2.7273780000000001E-2</v>
      </c>
      <c r="AD42" s="5">
        <f t="shared" si="2"/>
        <v>3.9327000000000001E-2</v>
      </c>
      <c r="AE42" s="5">
        <f t="shared" si="3"/>
        <v>6.2506000000000006E-2</v>
      </c>
      <c r="AF42" s="6">
        <f t="shared" si="4"/>
        <v>5715.9186225654448</v>
      </c>
      <c r="AG42" s="6">
        <f t="shared" si="5"/>
        <v>8608.0099249842278</v>
      </c>
    </row>
    <row r="43" spans="22:35" x14ac:dyDescent="0.25">
      <c r="V43" s="6">
        <f t="shared" si="6"/>
        <v>5715.9186225654448</v>
      </c>
      <c r="W43" s="6">
        <v>145</v>
      </c>
      <c r="X43" s="5">
        <f>W43*VLOOKUP('Arrangement C'!$B$19,Data!$A$5:$AQ$12,40,FALSE)/1000</f>
        <v>4.8574999999999998E-3</v>
      </c>
      <c r="Y43" s="5">
        <f>W43*VLOOKUP('Arrangement C'!$B$19,Data!$A$5:$AQ$12,41,FALSE)/1000</f>
        <v>6.3800000000000003E-3</v>
      </c>
      <c r="Z43" s="5">
        <f>$W43*VLOOKUP('Arrangement C'!$B$19,Data!$A$5:$AQ$12,42,FALSE)/1000</f>
        <v>3.4002500000000005E-2</v>
      </c>
      <c r="AA43" s="5">
        <f>$W43*VLOOKUP('Arrangement C'!$B$19,Data!$A$5:$AQ$12,43,FALSE)/1000</f>
        <v>4.5094999999999996E-2</v>
      </c>
      <c r="AB43" s="170">
        <f t="shared" si="0"/>
        <v>9.9474999999999997E-3</v>
      </c>
      <c r="AC43" s="5">
        <f t="shared" si="1"/>
        <v>2.7229780000000002E-2</v>
      </c>
      <c r="AD43" s="5">
        <f t="shared" si="2"/>
        <v>3.9092500000000002E-2</v>
      </c>
      <c r="AE43" s="5">
        <f t="shared" si="3"/>
        <v>6.2195E-2</v>
      </c>
      <c r="AF43" s="6">
        <f t="shared" si="4"/>
        <v>5737.438466375962</v>
      </c>
      <c r="AG43" s="6">
        <f t="shared" si="5"/>
        <v>8623.6962957609067</v>
      </c>
    </row>
    <row r="44" spans="22:35" x14ac:dyDescent="0.25">
      <c r="V44" s="6">
        <f t="shared" si="6"/>
        <v>5737.438466375962</v>
      </c>
      <c r="W44" s="6">
        <v>144</v>
      </c>
      <c r="X44" s="5">
        <f>W44*VLOOKUP('Arrangement C'!$B$19,Data!$A$5:$AQ$12,40,FALSE)/1000</f>
        <v>4.8240000000000002E-3</v>
      </c>
      <c r="Y44" s="5">
        <f>W44*VLOOKUP('Arrangement C'!$B$19,Data!$A$5:$AQ$12,41,FALSE)/1000</f>
        <v>6.3359999999999996E-3</v>
      </c>
      <c r="Z44" s="5">
        <f>$W44*VLOOKUP('Arrangement C'!$B$19,Data!$A$5:$AQ$12,42,FALSE)/1000</f>
        <v>3.3767999999999999E-2</v>
      </c>
      <c r="AA44" s="5">
        <f>$W44*VLOOKUP('Arrangement C'!$B$19,Data!$A$5:$AQ$12,43,FALSE)/1000</f>
        <v>4.4783999999999997E-2</v>
      </c>
      <c r="AB44" s="170">
        <f t="shared" si="0"/>
        <v>9.9139999999999992E-3</v>
      </c>
      <c r="AC44" s="5">
        <f t="shared" si="1"/>
        <v>2.718578E-2</v>
      </c>
      <c r="AD44" s="5">
        <f t="shared" si="2"/>
        <v>3.8857999999999997E-2</v>
      </c>
      <c r="AE44" s="5">
        <f t="shared" si="3"/>
        <v>6.1883999999999995E-2</v>
      </c>
      <c r="AF44" s="6">
        <f t="shared" si="4"/>
        <v>5759.1182822267201</v>
      </c>
      <c r="AG44" s="6">
        <f t="shared" si="5"/>
        <v>8639.4371822611774</v>
      </c>
    </row>
    <row r="45" spans="22:35" x14ac:dyDescent="0.25">
      <c r="V45" s="6">
        <f t="shared" si="6"/>
        <v>5759.1182822267201</v>
      </c>
      <c r="W45" s="6">
        <v>143</v>
      </c>
      <c r="X45" s="5">
        <f>W45*VLOOKUP('Arrangement C'!$B$19,Data!$A$5:$AQ$12,40,FALSE)/1000</f>
        <v>4.7905000000000005E-3</v>
      </c>
      <c r="Y45" s="5">
        <f>W45*VLOOKUP('Arrangement C'!$B$19,Data!$A$5:$AQ$12,41,FALSE)/1000</f>
        <v>6.2919999999999998E-3</v>
      </c>
      <c r="Z45" s="5">
        <f>$W45*VLOOKUP('Arrangement C'!$B$19,Data!$A$5:$AQ$12,42,FALSE)/1000</f>
        <v>3.3533500000000001E-2</v>
      </c>
      <c r="AA45" s="5">
        <f>$W45*VLOOKUP('Arrangement C'!$B$19,Data!$A$5:$AQ$12,43,FALSE)/1000</f>
        <v>4.4472999999999999E-2</v>
      </c>
      <c r="AB45" s="170">
        <f t="shared" si="0"/>
        <v>9.8805000000000004E-3</v>
      </c>
      <c r="AC45" s="5">
        <f t="shared" si="1"/>
        <v>2.7141780000000001E-2</v>
      </c>
      <c r="AD45" s="5">
        <f t="shared" si="2"/>
        <v>3.8623499999999998E-2</v>
      </c>
      <c r="AE45" s="5">
        <f t="shared" si="3"/>
        <v>6.1573000000000003E-2</v>
      </c>
      <c r="AF45" s="6">
        <f t="shared" si="4"/>
        <v>5780.9598293186691</v>
      </c>
      <c r="AG45" s="6">
        <f t="shared" si="5"/>
        <v>8655.232853253412</v>
      </c>
    </row>
    <row r="46" spans="22:35" x14ac:dyDescent="0.25">
      <c r="V46" s="6">
        <f t="shared" si="6"/>
        <v>5780.9598293186691</v>
      </c>
      <c r="W46" s="6">
        <v>142</v>
      </c>
      <c r="X46" s="5">
        <f>W46*VLOOKUP('Arrangement C'!$B$19,Data!$A$5:$AQ$12,40,FALSE)/1000</f>
        <v>4.7570000000000008E-3</v>
      </c>
      <c r="Y46" s="5">
        <f>W46*VLOOKUP('Arrangement C'!$B$19,Data!$A$5:$AQ$12,41,FALSE)/1000</f>
        <v>6.2479999999999992E-3</v>
      </c>
      <c r="Z46" s="5">
        <f>$W46*VLOOKUP('Arrangement C'!$B$19,Data!$A$5:$AQ$12,42,FALSE)/1000</f>
        <v>3.3299000000000002E-2</v>
      </c>
      <c r="AA46" s="5">
        <f>$W46*VLOOKUP('Arrangement C'!$B$19,Data!$A$5:$AQ$12,43,FALSE)/1000</f>
        <v>4.4162E-2</v>
      </c>
      <c r="AB46" s="170">
        <f t="shared" si="0"/>
        <v>9.8470000000000016E-3</v>
      </c>
      <c r="AC46" s="5">
        <f t="shared" si="1"/>
        <v>2.7097780000000002E-2</v>
      </c>
      <c r="AD46" s="5">
        <f t="shared" si="2"/>
        <v>3.8389E-2</v>
      </c>
      <c r="AE46" s="5">
        <f t="shared" si="3"/>
        <v>6.1261999999999997E-2</v>
      </c>
      <c r="AF46" s="6">
        <f t="shared" si="4"/>
        <v>5802.9648922508241</v>
      </c>
      <c r="AG46" s="6">
        <f t="shared" si="5"/>
        <v>8671.0835791494628</v>
      </c>
    </row>
    <row r="47" spans="22:35" x14ac:dyDescent="0.25">
      <c r="V47" s="6">
        <f t="shared" si="6"/>
        <v>5802.9648922508241</v>
      </c>
      <c r="W47" s="6">
        <v>141</v>
      </c>
      <c r="X47" s="5">
        <f>W47*VLOOKUP('Arrangement C'!$B$19,Data!$A$5:$AQ$12,40,FALSE)/1000</f>
        <v>4.7235000000000003E-3</v>
      </c>
      <c r="Y47" s="5">
        <f>W47*VLOOKUP('Arrangement C'!$B$19,Data!$A$5:$AQ$12,41,FALSE)/1000</f>
        <v>6.2039999999999994E-3</v>
      </c>
      <c r="Z47" s="5">
        <f>$W47*VLOOKUP('Arrangement C'!$B$19,Data!$A$5:$AQ$12,42,FALSE)/1000</f>
        <v>3.3064500000000004E-2</v>
      </c>
      <c r="AA47" s="5">
        <f>$W47*VLOOKUP('Arrangement C'!$B$19,Data!$A$5:$AQ$12,43,FALSE)/1000</f>
        <v>4.3851000000000001E-2</v>
      </c>
      <c r="AB47" s="170">
        <f t="shared" si="0"/>
        <v>9.8134999999999993E-3</v>
      </c>
      <c r="AC47" s="5">
        <f t="shared" si="1"/>
        <v>2.7053779999999999E-2</v>
      </c>
      <c r="AD47" s="5">
        <f t="shared" si="2"/>
        <v>3.8154500000000001E-2</v>
      </c>
      <c r="AE47" s="5">
        <f t="shared" si="3"/>
        <v>6.0951000000000005E-2</v>
      </c>
      <c r="AF47" s="6">
        <f t="shared" si="4"/>
        <v>5825.1352814704878</v>
      </c>
      <c r="AG47" s="6">
        <f t="shared" si="5"/>
        <v>8686.9896320159423</v>
      </c>
    </row>
    <row r="48" spans="22:35" x14ac:dyDescent="0.25">
      <c r="V48" s="6">
        <f t="shared" si="6"/>
        <v>5825.1352814704878</v>
      </c>
      <c r="W48" s="6">
        <v>140</v>
      </c>
      <c r="X48" s="5">
        <f>W48*VLOOKUP('Arrangement C'!$B$19,Data!$A$5:$AQ$12,40,FALSE)/1000</f>
        <v>4.6900000000000006E-3</v>
      </c>
      <c r="Y48" s="5">
        <f>W48*VLOOKUP('Arrangement C'!$B$19,Data!$A$5:$AQ$12,41,FALSE)/1000</f>
        <v>6.1599999999999997E-3</v>
      </c>
      <c r="Z48" s="5">
        <f>$W48*VLOOKUP('Arrangement C'!$B$19,Data!$A$5:$AQ$12,42,FALSE)/1000</f>
        <v>3.2830000000000005E-2</v>
      </c>
      <c r="AA48" s="5">
        <f>$W48*VLOOKUP('Arrangement C'!$B$19,Data!$A$5:$AQ$12,43,FALSE)/1000</f>
        <v>4.3540000000000002E-2</v>
      </c>
      <c r="AB48" s="170">
        <f t="shared" si="0"/>
        <v>9.7800000000000005E-3</v>
      </c>
      <c r="AC48" s="5">
        <f t="shared" si="1"/>
        <v>2.7009780000000001E-2</v>
      </c>
      <c r="AD48" s="5">
        <f t="shared" si="2"/>
        <v>3.7920000000000002E-2</v>
      </c>
      <c r="AE48" s="5">
        <f t="shared" si="3"/>
        <v>6.0639999999999999E-2</v>
      </c>
      <c r="AF48" s="6">
        <f t="shared" si="4"/>
        <v>5847.4728337328397</v>
      </c>
      <c r="AG48" s="6">
        <f t="shared" si="5"/>
        <v>8702.9512855855683</v>
      </c>
    </row>
    <row r="49" spans="22:33" x14ac:dyDescent="0.25">
      <c r="V49" s="6">
        <f t="shared" si="6"/>
        <v>5847.4728337328397</v>
      </c>
      <c r="W49" s="6">
        <v>139</v>
      </c>
      <c r="X49" s="5">
        <f>W49*VLOOKUP('Arrangement C'!$B$19,Data!$A$5:$AQ$12,40,FALSE)/1000</f>
        <v>4.6565E-3</v>
      </c>
      <c r="Y49" s="5">
        <f>W49*VLOOKUP('Arrangement C'!$B$19,Data!$A$5:$AQ$12,41,FALSE)/1000</f>
        <v>6.1159999999999999E-3</v>
      </c>
      <c r="Z49" s="5">
        <f>$W49*VLOOKUP('Arrangement C'!$B$19,Data!$A$5:$AQ$12,42,FALSE)/1000</f>
        <v>3.2595499999999999E-2</v>
      </c>
      <c r="AA49" s="5">
        <f>$W49*VLOOKUP('Arrangement C'!$B$19,Data!$A$5:$AQ$12,43,FALSE)/1000</f>
        <v>4.3228999999999997E-2</v>
      </c>
      <c r="AB49" s="170">
        <f t="shared" si="0"/>
        <v>9.7465E-3</v>
      </c>
      <c r="AC49" s="5">
        <f t="shared" si="1"/>
        <v>2.6965780000000002E-2</v>
      </c>
      <c r="AD49" s="5">
        <f t="shared" si="2"/>
        <v>3.7685499999999997E-2</v>
      </c>
      <c r="AE49" s="5">
        <f t="shared" si="3"/>
        <v>6.0328999999999994E-2</v>
      </c>
      <c r="AF49" s="6">
        <f t="shared" si="4"/>
        <v>5869.9794125701183</v>
      </c>
      <c r="AG49" s="6">
        <f t="shared" si="5"/>
        <v>8718.9688152686085</v>
      </c>
    </row>
    <row r="50" spans="22:33" x14ac:dyDescent="0.25">
      <c r="V50" s="6">
        <f t="shared" si="6"/>
        <v>5869.9794125701183</v>
      </c>
      <c r="W50" s="6">
        <v>138</v>
      </c>
      <c r="X50" s="5">
        <f>W50*VLOOKUP('Arrangement C'!$B$19,Data!$A$5:$AQ$12,40,FALSE)/1000</f>
        <v>4.6230000000000004E-3</v>
      </c>
      <c r="Y50" s="5">
        <f>W50*VLOOKUP('Arrangement C'!$B$19,Data!$A$5:$AQ$12,41,FALSE)/1000</f>
        <v>6.0720000000000001E-3</v>
      </c>
      <c r="Z50" s="5">
        <f>$W50*VLOOKUP('Arrangement C'!$B$19,Data!$A$5:$AQ$12,42,FALSE)/1000</f>
        <v>3.2361000000000001E-2</v>
      </c>
      <c r="AA50" s="5">
        <f>$W50*VLOOKUP('Arrangement C'!$B$19,Data!$A$5:$AQ$12,43,FALSE)/1000</f>
        <v>4.2917999999999998E-2</v>
      </c>
      <c r="AB50" s="170">
        <f t="shared" si="0"/>
        <v>9.7129999999999994E-3</v>
      </c>
      <c r="AC50" s="5">
        <f t="shared" si="1"/>
        <v>2.6921780000000003E-2</v>
      </c>
      <c r="AD50" s="5">
        <f t="shared" si="2"/>
        <v>3.7450999999999998E-2</v>
      </c>
      <c r="AE50" s="5">
        <f t="shared" si="3"/>
        <v>6.0018000000000002E-2</v>
      </c>
      <c r="AF50" s="6">
        <f t="shared" si="4"/>
        <v>5892.6569087706348</v>
      </c>
      <c r="AG50" s="6">
        <f t="shared" si="5"/>
        <v>8735.0424981643828</v>
      </c>
    </row>
    <row r="51" spans="22:33" x14ac:dyDescent="0.25">
      <c r="V51" s="6">
        <f t="shared" si="6"/>
        <v>5892.6569087706348</v>
      </c>
      <c r="W51" s="6">
        <v>137</v>
      </c>
      <c r="X51" s="5">
        <f>W51*VLOOKUP('Arrangement C'!$B$19,Data!$A$5:$AQ$12,40,FALSE)/1000</f>
        <v>4.5894999999999998E-3</v>
      </c>
      <c r="Y51" s="5">
        <f>W51*VLOOKUP('Arrangement C'!$B$19,Data!$A$5:$AQ$12,41,FALSE)/1000</f>
        <v>6.0279999999999995E-3</v>
      </c>
      <c r="Z51" s="5">
        <f>$W51*VLOOKUP('Arrangement C'!$B$19,Data!$A$5:$AQ$12,42,FALSE)/1000</f>
        <v>3.2126500000000002E-2</v>
      </c>
      <c r="AA51" s="5">
        <f>$W51*VLOOKUP('Arrangement C'!$B$19,Data!$A$5:$AQ$12,43,FALSE)/1000</f>
        <v>4.2606999999999999E-2</v>
      </c>
      <c r="AB51" s="170">
        <f t="shared" si="0"/>
        <v>9.6795000000000006E-3</v>
      </c>
      <c r="AC51" s="5">
        <f t="shared" si="1"/>
        <v>2.687778E-2</v>
      </c>
      <c r="AD51" s="5">
        <f t="shared" si="2"/>
        <v>3.72165E-2</v>
      </c>
      <c r="AE51" s="5">
        <f t="shared" si="3"/>
        <v>5.9706999999999996E-2</v>
      </c>
      <c r="AF51" s="6">
        <f t="shared" si="4"/>
        <v>5915.5072408678298</v>
      </c>
      <c r="AG51" s="6">
        <f t="shared" si="5"/>
        <v>8751.1726130728584</v>
      </c>
    </row>
    <row r="52" spans="22:33" x14ac:dyDescent="0.25">
      <c r="V52" s="6">
        <f t="shared" si="6"/>
        <v>5915.5072408678298</v>
      </c>
      <c r="W52" s="6">
        <v>136</v>
      </c>
      <c r="X52" s="5">
        <f>W52*VLOOKUP('Arrangement C'!$B$19,Data!$A$5:$AQ$12,40,FALSE)/1000</f>
        <v>4.5560000000000002E-3</v>
      </c>
      <c r="Y52" s="5">
        <f>W52*VLOOKUP('Arrangement C'!$B$19,Data!$A$5:$AQ$12,41,FALSE)/1000</f>
        <v>5.9839999999999997E-3</v>
      </c>
      <c r="Z52" s="5">
        <f>$W52*VLOOKUP('Arrangement C'!$B$19,Data!$A$5:$AQ$12,42,FALSE)/1000</f>
        <v>3.1892000000000004E-2</v>
      </c>
      <c r="AA52" s="5">
        <f>$W52*VLOOKUP('Arrangement C'!$B$19,Data!$A$5:$AQ$12,43,FALSE)/1000</f>
        <v>4.2296E-2</v>
      </c>
      <c r="AB52" s="170">
        <f t="shared" si="0"/>
        <v>9.6460000000000001E-3</v>
      </c>
      <c r="AC52" s="5">
        <f t="shared" si="1"/>
        <v>2.6833780000000002E-2</v>
      </c>
      <c r="AD52" s="5">
        <f t="shared" si="2"/>
        <v>3.6982000000000001E-2</v>
      </c>
      <c r="AE52" s="5">
        <f t="shared" si="3"/>
        <v>5.9396000000000004E-2</v>
      </c>
      <c r="AF52" s="6">
        <f t="shared" si="4"/>
        <v>5938.5323556396343</v>
      </c>
      <c r="AG52" s="6">
        <f t="shared" si="5"/>
        <v>8767.359440506294</v>
      </c>
    </row>
    <row r="53" spans="22:33" x14ac:dyDescent="0.25">
      <c r="V53" s="6">
        <f t="shared" si="6"/>
        <v>5938.5323556396343</v>
      </c>
      <c r="W53" s="6">
        <v>135</v>
      </c>
      <c r="X53" s="5">
        <f>W53*VLOOKUP('Arrangement C'!$B$19,Data!$A$5:$AQ$12,40,FALSE)/1000</f>
        <v>4.5224999999999996E-3</v>
      </c>
      <c r="Y53" s="5">
        <f>W53*VLOOKUP('Arrangement C'!$B$19,Data!$A$5:$AQ$12,41,FALSE)/1000</f>
        <v>5.9399999999999991E-3</v>
      </c>
      <c r="Z53" s="5">
        <f>$W53*VLOOKUP('Arrangement C'!$B$19,Data!$A$5:$AQ$12,42,FALSE)/1000</f>
        <v>3.1657500000000005E-2</v>
      </c>
      <c r="AA53" s="5">
        <f>$W53*VLOOKUP('Arrangement C'!$B$19,Data!$A$5:$AQ$12,43,FALSE)/1000</f>
        <v>4.1985000000000001E-2</v>
      </c>
      <c r="AB53" s="170">
        <f t="shared" si="0"/>
        <v>9.6124999999999995E-3</v>
      </c>
      <c r="AC53" s="5">
        <f t="shared" si="1"/>
        <v>2.6789779999999999E-2</v>
      </c>
      <c r="AD53" s="5">
        <f t="shared" si="2"/>
        <v>3.6747500000000002E-2</v>
      </c>
      <c r="AE53" s="5">
        <f t="shared" si="3"/>
        <v>5.9084999999999999E-2</v>
      </c>
      <c r="AF53" s="6">
        <f t="shared" si="4"/>
        <v>5961.734228618373</v>
      </c>
      <c r="AG53" s="6">
        <f t="shared" si="5"/>
        <v>8783.6032627010009</v>
      </c>
    </row>
    <row r="54" spans="22:33" x14ac:dyDescent="0.25">
      <c r="V54" s="6">
        <f t="shared" si="6"/>
        <v>5961.734228618373</v>
      </c>
      <c r="W54" s="6">
        <v>134</v>
      </c>
      <c r="X54" s="5">
        <f>W54*VLOOKUP('Arrangement C'!$B$19,Data!$A$5:$AQ$12,40,FALSE)/1000</f>
        <v>4.4889999999999999E-3</v>
      </c>
      <c r="Y54" s="5">
        <f>W54*VLOOKUP('Arrangement C'!$B$19,Data!$A$5:$AQ$12,41,FALSE)/1000</f>
        <v>5.8960000000000002E-3</v>
      </c>
      <c r="Z54" s="5">
        <f>$W54*VLOOKUP('Arrangement C'!$B$19,Data!$A$5:$AQ$12,42,FALSE)/1000</f>
        <v>3.1423E-2</v>
      </c>
      <c r="AA54" s="5">
        <f>$W54*VLOOKUP('Arrangement C'!$B$19,Data!$A$5:$AQ$12,43,FALSE)/1000</f>
        <v>4.1674000000000003E-2</v>
      </c>
      <c r="AB54" s="170">
        <f t="shared" si="0"/>
        <v>9.5790000000000007E-3</v>
      </c>
      <c r="AC54" s="5">
        <f t="shared" si="1"/>
        <v>2.6745780000000004E-2</v>
      </c>
      <c r="AD54" s="5">
        <f t="shared" si="2"/>
        <v>3.6512999999999997E-2</v>
      </c>
      <c r="AE54" s="5">
        <f t="shared" si="3"/>
        <v>5.8774000000000007E-2</v>
      </c>
      <c r="AF54" s="6">
        <f t="shared" si="4"/>
        <v>5985.1148646114407</v>
      </c>
      <c r="AG54" s="6">
        <f t="shared" si="5"/>
        <v>8799.9043636291481</v>
      </c>
    </row>
    <row r="55" spans="22:33" x14ac:dyDescent="0.25">
      <c r="V55" s="6">
        <f t="shared" si="6"/>
        <v>5985.1148646114407</v>
      </c>
      <c r="W55" s="6">
        <v>133</v>
      </c>
      <c r="X55" s="5">
        <f>W55*VLOOKUP('Arrangement C'!$B$19,Data!$A$5:$AQ$12,40,FALSE)/1000</f>
        <v>4.4555000000000003E-3</v>
      </c>
      <c r="Y55" s="5">
        <f>W55*VLOOKUP('Arrangement C'!$B$19,Data!$A$5:$AQ$12,41,FALSE)/1000</f>
        <v>5.8519999999999996E-3</v>
      </c>
      <c r="Z55" s="5">
        <f>$W55*VLOOKUP('Arrangement C'!$B$19,Data!$A$5:$AQ$12,42,FALSE)/1000</f>
        <v>3.1188500000000001E-2</v>
      </c>
      <c r="AA55" s="5">
        <f>$W55*VLOOKUP('Arrangement C'!$B$19,Data!$A$5:$AQ$12,43,FALSE)/1000</f>
        <v>4.1362999999999997E-2</v>
      </c>
      <c r="AB55" s="170">
        <f t="shared" si="0"/>
        <v>9.5455000000000002E-3</v>
      </c>
      <c r="AC55" s="5">
        <f t="shared" si="1"/>
        <v>2.6701780000000001E-2</v>
      </c>
      <c r="AD55" s="5">
        <f t="shared" si="2"/>
        <v>3.6278499999999998E-2</v>
      </c>
      <c r="AE55" s="5">
        <f t="shared" si="3"/>
        <v>5.8463000000000001E-2</v>
      </c>
      <c r="AF55" s="6">
        <f t="shared" si="4"/>
        <v>6008.6762982330647</v>
      </c>
      <c r="AG55" s="6">
        <f t="shared" si="5"/>
        <v>8816.2630290106717</v>
      </c>
    </row>
    <row r="56" spans="22:33" x14ac:dyDescent="0.25">
      <c r="V56" s="6">
        <f t="shared" si="6"/>
        <v>6008.6762982330647</v>
      </c>
      <c r="W56" s="6">
        <v>132</v>
      </c>
      <c r="X56" s="5">
        <f>W56*VLOOKUP('Arrangement C'!$B$19,Data!$A$5:$AQ$12,40,FALSE)/1000</f>
        <v>4.4220000000000006E-3</v>
      </c>
      <c r="Y56" s="5">
        <f>W56*VLOOKUP('Arrangement C'!$B$19,Data!$A$5:$AQ$12,41,FALSE)/1000</f>
        <v>5.8079999999999998E-3</v>
      </c>
      <c r="Z56" s="5">
        <f>$W56*VLOOKUP('Arrangement C'!$B$19,Data!$A$5:$AQ$12,42,FALSE)/1000</f>
        <v>3.0954000000000002E-2</v>
      </c>
      <c r="AA56" s="5">
        <f>$W56*VLOOKUP('Arrangement C'!$B$19,Data!$A$5:$AQ$12,43,FALSE)/1000</f>
        <v>4.1051999999999998E-2</v>
      </c>
      <c r="AB56" s="170">
        <f t="shared" si="0"/>
        <v>9.5119999999999996E-3</v>
      </c>
      <c r="AC56" s="5">
        <f t="shared" si="1"/>
        <v>2.6657780000000002E-2</v>
      </c>
      <c r="AD56" s="5">
        <f t="shared" si="2"/>
        <v>3.6044E-2</v>
      </c>
      <c r="AE56" s="5">
        <f t="shared" si="3"/>
        <v>5.8151999999999995E-2</v>
      </c>
      <c r="AF56" s="6">
        <f t="shared" si="4"/>
        <v>6032.4205944473442</v>
      </c>
      <c r="AG56" s="6">
        <f t="shared" si="5"/>
        <v>8832.6795463252292</v>
      </c>
    </row>
    <row r="57" spans="22:33" x14ac:dyDescent="0.25">
      <c r="V57" s="6">
        <f t="shared" si="6"/>
        <v>6032.4205944473442</v>
      </c>
      <c r="W57" s="6">
        <v>131</v>
      </c>
      <c r="X57" s="5">
        <f>W57*VLOOKUP('Arrangement C'!$B$19,Data!$A$5:$AQ$12,40,FALSE)/1000</f>
        <v>4.3885000000000009E-3</v>
      </c>
      <c r="Y57" s="5">
        <f>W57*VLOOKUP('Arrangement C'!$B$19,Data!$A$5:$AQ$12,41,FALSE)/1000</f>
        <v>5.7639999999999992E-3</v>
      </c>
      <c r="Z57" s="5">
        <f>$W57*VLOOKUP('Arrangement C'!$B$19,Data!$A$5:$AQ$12,42,FALSE)/1000</f>
        <v>3.0719500000000004E-2</v>
      </c>
      <c r="AA57" s="5">
        <f>$W57*VLOOKUP('Arrangement C'!$B$19,Data!$A$5:$AQ$12,43,FALSE)/1000</f>
        <v>4.0740999999999999E-2</v>
      </c>
      <c r="AB57" s="170">
        <f t="shared" si="0"/>
        <v>9.4785000000000008E-3</v>
      </c>
      <c r="AC57" s="5">
        <f t="shared" si="1"/>
        <v>2.661378E-2</v>
      </c>
      <c r="AD57" s="5">
        <f t="shared" si="2"/>
        <v>3.5809500000000001E-2</v>
      </c>
      <c r="AE57" s="5">
        <f t="shared" si="3"/>
        <v>5.7841000000000004E-2</v>
      </c>
      <c r="AF57" s="6">
        <f t="shared" si="4"/>
        <v>6056.3498491229129</v>
      </c>
      <c r="AG57" s="6">
        <f t="shared" si="5"/>
        <v>8849.1542048242718</v>
      </c>
    </row>
    <row r="58" spans="22:33" x14ac:dyDescent="0.25">
      <c r="V58" s="6">
        <f t="shared" si="6"/>
        <v>6056.3498491229129</v>
      </c>
      <c r="W58" s="6">
        <v>130</v>
      </c>
      <c r="X58" s="5">
        <f>W58*VLOOKUP('Arrangement C'!$B$19,Data!$A$5:$AQ$12,40,FALSE)/1000</f>
        <v>4.3550000000000004E-3</v>
      </c>
      <c r="Y58" s="5">
        <f>W58*VLOOKUP('Arrangement C'!$B$19,Data!$A$5:$AQ$12,41,FALSE)/1000</f>
        <v>5.7199999999999994E-3</v>
      </c>
      <c r="Z58" s="5">
        <f>$W58*VLOOKUP('Arrangement C'!$B$19,Data!$A$5:$AQ$12,42,FALSE)/1000</f>
        <v>3.0485000000000002E-2</v>
      </c>
      <c r="AA58" s="5">
        <f>$W58*VLOOKUP('Arrangement C'!$B$19,Data!$A$5:$AQ$12,43,FALSE)/1000</f>
        <v>4.0430000000000001E-2</v>
      </c>
      <c r="AB58" s="170">
        <f t="shared" si="0"/>
        <v>9.4450000000000003E-3</v>
      </c>
      <c r="AC58" s="5">
        <f t="shared" si="1"/>
        <v>2.6569780000000001E-2</v>
      </c>
      <c r="AD58" s="5">
        <f t="shared" si="2"/>
        <v>3.5575000000000002E-2</v>
      </c>
      <c r="AE58" s="5">
        <f t="shared" si="3"/>
        <v>5.7529999999999998E-2</v>
      </c>
      <c r="AF58" s="6">
        <f t="shared" si="4"/>
        <v>6080.4661895994541</v>
      </c>
      <c r="AG58" s="6">
        <f t="shared" si="5"/>
        <v>8865.6872955431663</v>
      </c>
    </row>
    <row r="59" spans="22:33" x14ac:dyDescent="0.25">
      <c r="V59" s="6">
        <f t="shared" si="6"/>
        <v>6080.4661895994541</v>
      </c>
      <c r="W59" s="6">
        <v>129</v>
      </c>
      <c r="X59" s="5">
        <f>W59*VLOOKUP('Arrangement C'!$B$19,Data!$A$5:$AQ$12,40,FALSE)/1000</f>
        <v>4.3215000000000007E-3</v>
      </c>
      <c r="Y59" s="5">
        <f>W59*VLOOKUP('Arrangement C'!$B$19,Data!$A$5:$AQ$12,41,FALSE)/1000</f>
        <v>5.6759999999999996E-3</v>
      </c>
      <c r="Z59" s="5">
        <f>$W59*VLOOKUP('Arrangement C'!$B$19,Data!$A$5:$AQ$12,42,FALSE)/1000</f>
        <v>3.0250500000000003E-2</v>
      </c>
      <c r="AA59" s="5">
        <f>$W59*VLOOKUP('Arrangement C'!$B$19,Data!$A$5:$AQ$12,43,FALSE)/1000</f>
        <v>4.0119000000000002E-2</v>
      </c>
      <c r="AB59" s="170">
        <f t="shared" si="0"/>
        <v>9.4114999999999997E-3</v>
      </c>
      <c r="AC59" s="5">
        <f t="shared" si="1"/>
        <v>2.6525780000000002E-2</v>
      </c>
      <c r="AD59" s="5">
        <f t="shared" si="2"/>
        <v>3.5340500000000004E-2</v>
      </c>
      <c r="AE59" s="5">
        <f t="shared" si="3"/>
        <v>5.7219000000000006E-2</v>
      </c>
      <c r="AF59" s="6">
        <f t="shared" si="4"/>
        <v>6104.7717752663702</v>
      </c>
      <c r="AG59" s="6">
        <f t="shared" si="5"/>
        <v>8882.2791113134081</v>
      </c>
    </row>
    <row r="60" spans="22:33" x14ac:dyDescent="0.25">
      <c r="V60" s="6">
        <f t="shared" si="6"/>
        <v>6104.7717752663702</v>
      </c>
      <c r="W60" s="6">
        <v>128</v>
      </c>
      <c r="X60" s="5">
        <f>W60*VLOOKUP('Arrangement C'!$B$19,Data!$A$5:$AQ$12,40,FALSE)/1000</f>
        <v>4.2880000000000001E-3</v>
      </c>
      <c r="Y60" s="5">
        <f>W60*VLOOKUP('Arrangement C'!$B$19,Data!$A$5:$AQ$12,41,FALSE)/1000</f>
        <v>5.6319999999999999E-3</v>
      </c>
      <c r="Z60" s="5">
        <f>$W60*VLOOKUP('Arrangement C'!$B$19,Data!$A$5:$AQ$12,42,FALSE)/1000</f>
        <v>3.0016000000000001E-2</v>
      </c>
      <c r="AA60" s="5">
        <f>$W60*VLOOKUP('Arrangement C'!$B$19,Data!$A$5:$AQ$12,43,FALSE)/1000</f>
        <v>3.9808000000000003E-2</v>
      </c>
      <c r="AB60" s="170">
        <f t="shared" si="0"/>
        <v>9.3780000000000009E-3</v>
      </c>
      <c r="AC60" s="5">
        <f t="shared" si="1"/>
        <v>2.6481780000000003E-2</v>
      </c>
      <c r="AD60" s="5">
        <f t="shared" si="2"/>
        <v>3.5105999999999998E-2</v>
      </c>
      <c r="AE60" s="5">
        <f t="shared" si="3"/>
        <v>5.6908E-2</v>
      </c>
      <c r="AF60" s="6">
        <f t="shared" si="4"/>
        <v>6129.2687981539166</v>
      </c>
      <c r="AG60" s="6">
        <f t="shared" si="5"/>
        <v>8898.9299467749152</v>
      </c>
    </row>
    <row r="61" spans="22:33" x14ac:dyDescent="0.25">
      <c r="V61" s="6">
        <f t="shared" si="6"/>
        <v>6129.2687981539166</v>
      </c>
      <c r="W61" s="6">
        <v>127</v>
      </c>
      <c r="X61" s="5">
        <f>W61*VLOOKUP('Arrangement C'!$B$19,Data!$A$5:$AQ$12,40,FALSE)/1000</f>
        <v>4.2545000000000005E-3</v>
      </c>
      <c r="Y61" s="5">
        <f>W61*VLOOKUP('Arrangement C'!$B$19,Data!$A$5:$AQ$12,41,FALSE)/1000</f>
        <v>5.5880000000000001E-3</v>
      </c>
      <c r="Z61" s="5">
        <f>$W61*VLOOKUP('Arrangement C'!$B$19,Data!$A$5:$AQ$12,42,FALSE)/1000</f>
        <v>2.9781500000000002E-2</v>
      </c>
      <c r="AA61" s="5">
        <f>$W61*VLOOKUP('Arrangement C'!$B$19,Data!$A$5:$AQ$12,43,FALSE)/1000</f>
        <v>3.9496999999999997E-2</v>
      </c>
      <c r="AB61" s="170">
        <f t="shared" si="0"/>
        <v>9.3445000000000004E-3</v>
      </c>
      <c r="AC61" s="5">
        <f t="shared" si="1"/>
        <v>2.6437780000000001E-2</v>
      </c>
      <c r="AD61" s="5">
        <f t="shared" si="2"/>
        <v>3.48715E-2</v>
      </c>
      <c r="AE61" s="5">
        <f t="shared" si="3"/>
        <v>5.6596999999999995E-2</v>
      </c>
      <c r="AF61" s="6">
        <f t="shared" si="4"/>
        <v>6153.9594835370717</v>
      </c>
      <c r="AG61" s="6">
        <f t="shared" si="5"/>
        <v>8915.6400983883905</v>
      </c>
    </row>
    <row r="62" spans="22:33" x14ac:dyDescent="0.25">
      <c r="V62" s="6">
        <f t="shared" si="6"/>
        <v>6153.9594835370717</v>
      </c>
      <c r="W62" s="6">
        <v>126</v>
      </c>
      <c r="X62" s="5">
        <f>W62*VLOOKUP('Arrangement C'!$B$19,Data!$A$5:$AQ$12,40,FALSE)/1000</f>
        <v>4.2209999999999999E-3</v>
      </c>
      <c r="Y62" s="5">
        <f>W62*VLOOKUP('Arrangement C'!$B$19,Data!$A$5:$AQ$12,41,FALSE)/1000</f>
        <v>5.5439999999999994E-3</v>
      </c>
      <c r="Z62" s="5">
        <f>$W62*VLOOKUP('Arrangement C'!$B$19,Data!$A$5:$AQ$12,42,FALSE)/1000</f>
        <v>2.9547E-2</v>
      </c>
      <c r="AA62" s="5">
        <f>$W62*VLOOKUP('Arrangement C'!$B$19,Data!$A$5:$AQ$12,43,FALSE)/1000</f>
        <v>3.9185999999999999E-2</v>
      </c>
      <c r="AB62" s="170">
        <f t="shared" si="0"/>
        <v>9.3109999999999998E-3</v>
      </c>
      <c r="AC62" s="5">
        <f t="shared" si="1"/>
        <v>2.6393780000000002E-2</v>
      </c>
      <c r="AD62" s="5">
        <f t="shared" si="2"/>
        <v>3.4637000000000001E-2</v>
      </c>
      <c r="AE62" s="5">
        <f t="shared" si="3"/>
        <v>5.6286000000000003E-2</v>
      </c>
      <c r="AF62" s="6">
        <f t="shared" si="4"/>
        <v>6178.8460905524908</v>
      </c>
      <c r="AG62" s="6">
        <f t="shared" si="5"/>
        <v>8932.4098644477745</v>
      </c>
    </row>
    <row r="63" spans="22:33" x14ac:dyDescent="0.25">
      <c r="V63" s="6">
        <f t="shared" si="6"/>
        <v>6178.8460905524908</v>
      </c>
      <c r="W63" s="6">
        <v>125</v>
      </c>
      <c r="X63" s="5">
        <f>W63*VLOOKUP('Arrangement C'!$B$19,Data!$A$5:$AQ$12,40,FALSE)/1000</f>
        <v>4.1875000000000002E-3</v>
      </c>
      <c r="Y63" s="5">
        <f>W63*VLOOKUP('Arrangement C'!$B$19,Data!$A$5:$AQ$12,41,FALSE)/1000</f>
        <v>5.4999999999999997E-3</v>
      </c>
      <c r="Z63" s="5">
        <f>$W63*VLOOKUP('Arrangement C'!$B$19,Data!$A$5:$AQ$12,42,FALSE)/1000</f>
        <v>2.9312499999999998E-2</v>
      </c>
      <c r="AA63" s="5">
        <f>$W63*VLOOKUP('Arrangement C'!$B$19,Data!$A$5:$AQ$12,43,FALSE)/1000</f>
        <v>3.8875E-2</v>
      </c>
      <c r="AB63" s="170">
        <f t="shared" si="0"/>
        <v>9.277500000000001E-3</v>
      </c>
      <c r="AC63" s="5">
        <f t="shared" si="1"/>
        <v>2.6349780000000003E-2</v>
      </c>
      <c r="AD63" s="5">
        <f t="shared" si="2"/>
        <v>3.4402499999999996E-2</v>
      </c>
      <c r="AE63" s="5">
        <f t="shared" si="3"/>
        <v>5.5974999999999997E-2</v>
      </c>
      <c r="AF63" s="6">
        <f t="shared" si="4"/>
        <v>6203.9309128288269</v>
      </c>
      <c r="AG63" s="6">
        <f t="shared" si="5"/>
        <v>8949.2395450927779</v>
      </c>
    </row>
    <row r="64" spans="22:33" x14ac:dyDescent="0.25">
      <c r="V64" s="6">
        <f t="shared" si="6"/>
        <v>6203.9309128288269</v>
      </c>
      <c r="W64" s="6">
        <v>124</v>
      </c>
      <c r="X64" s="5">
        <f>W64*VLOOKUP('Arrangement C'!$B$19,Data!$A$5:$AQ$12,40,FALSE)/1000</f>
        <v>4.1539999999999997E-3</v>
      </c>
      <c r="Y64" s="5">
        <f>W64*VLOOKUP('Arrangement C'!$B$19,Data!$A$5:$AQ$12,41,FALSE)/1000</f>
        <v>5.4559999999999999E-3</v>
      </c>
      <c r="Z64" s="5">
        <f>$W64*VLOOKUP('Arrangement C'!$B$19,Data!$A$5:$AQ$12,42,FALSE)/1000</f>
        <v>2.9078000000000003E-2</v>
      </c>
      <c r="AA64" s="5">
        <f>$W64*VLOOKUP('Arrangement C'!$B$19,Data!$A$5:$AQ$12,43,FALSE)/1000</f>
        <v>3.8564000000000001E-2</v>
      </c>
      <c r="AB64" s="170">
        <f t="shared" si="0"/>
        <v>9.2439999999999987E-3</v>
      </c>
      <c r="AC64" s="5">
        <f t="shared" si="1"/>
        <v>2.6305780000000001E-2</v>
      </c>
      <c r="AD64" s="5">
        <f t="shared" si="2"/>
        <v>3.4168000000000004E-2</v>
      </c>
      <c r="AE64" s="5">
        <f t="shared" si="3"/>
        <v>5.5664000000000005E-2</v>
      </c>
      <c r="AF64" s="6">
        <f t="shared" si="4"/>
        <v>6229.2162791307728</v>
      </c>
      <c r="AG64" s="6">
        <f t="shared" si="5"/>
        <v>8966.1294423214877</v>
      </c>
    </row>
    <row r="65" spans="22:33" x14ac:dyDescent="0.25">
      <c r="V65" s="6">
        <f t="shared" si="6"/>
        <v>6229.2162791307728</v>
      </c>
      <c r="W65" s="6">
        <v>123</v>
      </c>
      <c r="X65" s="5">
        <f>W65*VLOOKUP('Arrangement C'!$B$19,Data!$A$5:$AQ$12,40,FALSE)/1000</f>
        <v>4.1205E-3</v>
      </c>
      <c r="Y65" s="5">
        <f>W65*VLOOKUP('Arrangement C'!$B$19,Data!$A$5:$AQ$12,41,FALSE)/1000</f>
        <v>5.4120000000000001E-3</v>
      </c>
      <c r="Z65" s="5">
        <f>$W65*VLOOKUP('Arrangement C'!$B$19,Data!$A$5:$AQ$12,42,FALSE)/1000</f>
        <v>2.8843500000000001E-2</v>
      </c>
      <c r="AA65" s="5">
        <f>$W65*VLOOKUP('Arrangement C'!$B$19,Data!$A$5:$AQ$12,43,FALSE)/1000</f>
        <v>3.8253000000000002E-2</v>
      </c>
      <c r="AB65" s="170">
        <f t="shared" si="0"/>
        <v>9.2104999999999999E-3</v>
      </c>
      <c r="AC65" s="5">
        <f t="shared" si="1"/>
        <v>2.6261780000000002E-2</v>
      </c>
      <c r="AD65" s="5">
        <f t="shared" si="2"/>
        <v>3.3933499999999998E-2</v>
      </c>
      <c r="AE65" s="5">
        <f t="shared" si="3"/>
        <v>5.5352999999999999E-2</v>
      </c>
      <c r="AF65" s="6">
        <f t="shared" si="4"/>
        <v>6254.704554017143</v>
      </c>
      <c r="AG65" s="6">
        <f t="shared" si="5"/>
        <v>8983.0798600030557</v>
      </c>
    </row>
    <row r="66" spans="22:33" x14ac:dyDescent="0.25">
      <c r="V66" s="6">
        <f t="shared" si="6"/>
        <v>6254.704554017143</v>
      </c>
      <c r="W66" s="6">
        <v>122</v>
      </c>
      <c r="X66" s="5">
        <f>W66*VLOOKUP('Arrangement C'!$B$19,Data!$A$5:$AQ$12,40,FALSE)/1000</f>
        <v>4.0870000000000004E-3</v>
      </c>
      <c r="Y66" s="5">
        <f>W66*VLOOKUP('Arrangement C'!$B$19,Data!$A$5:$AQ$12,41,FALSE)/1000</f>
        <v>5.3679999999999995E-3</v>
      </c>
      <c r="Z66" s="5">
        <f>$W66*VLOOKUP('Arrangement C'!$B$19,Data!$A$5:$AQ$12,42,FALSE)/1000</f>
        <v>2.8609000000000002E-2</v>
      </c>
      <c r="AA66" s="5">
        <f>$W66*VLOOKUP('Arrangement C'!$B$19,Data!$A$5:$AQ$12,43,FALSE)/1000</f>
        <v>3.7942000000000004E-2</v>
      </c>
      <c r="AB66" s="170">
        <f t="shared" si="0"/>
        <v>9.1770000000000011E-3</v>
      </c>
      <c r="AC66" s="5">
        <f t="shared" si="1"/>
        <v>2.6217780000000003E-2</v>
      </c>
      <c r="AD66" s="5">
        <f t="shared" si="2"/>
        <v>3.3699E-2</v>
      </c>
      <c r="AE66" s="5">
        <f t="shared" si="3"/>
        <v>5.5042000000000008E-2</v>
      </c>
      <c r="AF66" s="6">
        <f t="shared" si="4"/>
        <v>6280.3981385133548</v>
      </c>
      <c r="AG66" s="6">
        <f t="shared" si="5"/>
        <v>9000.0911038904705</v>
      </c>
    </row>
    <row r="67" spans="22:33" x14ac:dyDescent="0.25">
      <c r="V67" s="6">
        <f t="shared" si="6"/>
        <v>6280.3981385133548</v>
      </c>
      <c r="W67" s="6">
        <v>121</v>
      </c>
      <c r="X67" s="5">
        <f>W67*VLOOKUP('Arrangement C'!$B$19,Data!$A$5:$AQ$12,40,FALSE)/1000</f>
        <v>4.0535000000000007E-3</v>
      </c>
      <c r="Y67" s="5">
        <f>W67*VLOOKUP('Arrangement C'!$B$19,Data!$A$5:$AQ$12,41,FALSE)/1000</f>
        <v>5.3239999999999997E-3</v>
      </c>
      <c r="Z67" s="5">
        <f>$W67*VLOOKUP('Arrangement C'!$B$19,Data!$A$5:$AQ$12,42,FALSE)/1000</f>
        <v>2.83745E-2</v>
      </c>
      <c r="AA67" s="5">
        <f>$W67*VLOOKUP('Arrangement C'!$B$19,Data!$A$5:$AQ$12,43,FALSE)/1000</f>
        <v>3.7630999999999998E-2</v>
      </c>
      <c r="AB67" s="170">
        <f t="shared" si="0"/>
        <v>9.1435000000000006E-3</v>
      </c>
      <c r="AC67" s="5">
        <f t="shared" si="1"/>
        <v>2.6173780000000001E-2</v>
      </c>
      <c r="AD67" s="5">
        <f t="shared" si="2"/>
        <v>3.3464500000000001E-2</v>
      </c>
      <c r="AE67" s="5">
        <f t="shared" si="3"/>
        <v>5.4731000000000002E-2</v>
      </c>
      <c r="AF67" s="6">
        <f t="shared" si="4"/>
        <v>6306.2994707986481</v>
      </c>
      <c r="AG67" s="6">
        <f t="shared" si="5"/>
        <v>9017.1634816334117</v>
      </c>
    </row>
    <row r="68" spans="22:33" x14ac:dyDescent="0.25">
      <c r="V68" s="6">
        <f t="shared" si="6"/>
        <v>6306.2994707986481</v>
      </c>
      <c r="W68" s="6">
        <v>120</v>
      </c>
      <c r="X68" s="5">
        <f>W68*VLOOKUP('Arrangement C'!$B$19,Data!$A$5:$AQ$12,40,FALSE)/1000</f>
        <v>4.0200000000000001E-3</v>
      </c>
      <c r="Y68" s="5">
        <f>W68*VLOOKUP('Arrangement C'!$B$19,Data!$A$5:$AQ$12,41,FALSE)/1000</f>
        <v>5.2799999999999991E-3</v>
      </c>
      <c r="Z68" s="5">
        <f>$W68*VLOOKUP('Arrangement C'!$B$19,Data!$A$5:$AQ$12,42,FALSE)/1000</f>
        <v>2.8140000000000002E-2</v>
      </c>
      <c r="AA68" s="5">
        <f>$W68*VLOOKUP('Arrangement C'!$B$19,Data!$A$5:$AQ$12,43,FALSE)/1000</f>
        <v>3.7319999999999999E-2</v>
      </c>
      <c r="AB68" s="170">
        <f t="shared" si="0"/>
        <v>9.11E-3</v>
      </c>
      <c r="AC68" s="5">
        <f t="shared" si="1"/>
        <v>2.6129780000000002E-2</v>
      </c>
      <c r="AD68" s="5">
        <f t="shared" si="2"/>
        <v>3.3230000000000003E-2</v>
      </c>
      <c r="AE68" s="5">
        <f t="shared" si="3"/>
        <v>5.4419999999999996E-2</v>
      </c>
      <c r="AF68" s="6">
        <f t="shared" si="4"/>
        <v>6332.4110269084194</v>
      </c>
      <c r="AG68" s="6">
        <f t="shared" si="5"/>
        <v>9034.2973027911739</v>
      </c>
    </row>
    <row r="69" spans="22:33" x14ac:dyDescent="0.25">
      <c r="V69" s="6">
        <f t="shared" si="6"/>
        <v>6332.4110269084194</v>
      </c>
      <c r="W69" s="6">
        <v>119</v>
      </c>
      <c r="X69" s="5">
        <f>W69*VLOOKUP('Arrangement C'!$B$19,Data!$A$5:$AQ$12,40,FALSE)/1000</f>
        <v>3.9865000000000005E-3</v>
      </c>
      <c r="Y69" s="5">
        <f>W69*VLOOKUP('Arrangement C'!$B$19,Data!$A$5:$AQ$12,41,FALSE)/1000</f>
        <v>5.2359999999999993E-3</v>
      </c>
      <c r="Z69" s="5">
        <f>$W69*VLOOKUP('Arrangement C'!$B$19,Data!$A$5:$AQ$12,42,FALSE)/1000</f>
        <v>2.79055E-2</v>
      </c>
      <c r="AA69" s="5">
        <f>$W69*VLOOKUP('Arrangement C'!$B$19,Data!$A$5:$AQ$12,43,FALSE)/1000</f>
        <v>3.7009E-2</v>
      </c>
      <c r="AB69" s="170">
        <f t="shared" si="0"/>
        <v>9.0765000000000012E-3</v>
      </c>
      <c r="AC69" s="5">
        <f t="shared" si="1"/>
        <v>2.6085780000000003E-2</v>
      </c>
      <c r="AD69" s="5">
        <f t="shared" si="2"/>
        <v>3.2995499999999997E-2</v>
      </c>
      <c r="AE69" s="5">
        <f t="shared" si="3"/>
        <v>5.4109000000000004E-2</v>
      </c>
      <c r="AF69" s="6">
        <f t="shared" si="4"/>
        <v>6358.7353214520399</v>
      </c>
      <c r="AG69" s="6">
        <f t="shared" si="5"/>
        <v>9051.4928788456818</v>
      </c>
    </row>
    <row r="70" spans="22:33" x14ac:dyDescent="0.25">
      <c r="V70" s="6">
        <f t="shared" si="6"/>
        <v>6358.7353214520399</v>
      </c>
      <c r="W70" s="6">
        <v>118</v>
      </c>
      <c r="X70" s="5">
        <f>W70*VLOOKUP('Arrangement C'!$B$19,Data!$A$5:$AQ$12,40,FALSE)/1000</f>
        <v>3.9529999999999999E-3</v>
      </c>
      <c r="Y70" s="5">
        <f>W70*VLOOKUP('Arrangement C'!$B$19,Data!$A$5:$AQ$12,41,FALSE)/1000</f>
        <v>5.1919999999999996E-3</v>
      </c>
      <c r="Z70" s="5">
        <f>$W70*VLOOKUP('Arrangement C'!$B$19,Data!$A$5:$AQ$12,42,FALSE)/1000</f>
        <v>2.7671000000000005E-2</v>
      </c>
      <c r="AA70" s="5">
        <f>$W70*VLOOKUP('Arrangement C'!$B$19,Data!$A$5:$AQ$12,43,FALSE)/1000</f>
        <v>3.6698000000000001E-2</v>
      </c>
      <c r="AB70" s="170">
        <f t="shared" si="0"/>
        <v>9.042999999999999E-3</v>
      </c>
      <c r="AC70" s="5">
        <f t="shared" si="1"/>
        <v>2.604178E-2</v>
      </c>
      <c r="AD70" s="5">
        <f t="shared" si="2"/>
        <v>3.2761000000000005E-2</v>
      </c>
      <c r="AE70" s="5">
        <f t="shared" si="3"/>
        <v>5.3797999999999999E-2</v>
      </c>
      <c r="AF70" s="6">
        <f t="shared" si="4"/>
        <v>6385.2749083465424</v>
      </c>
      <c r="AG70" s="6">
        <f t="shared" si="5"/>
        <v>9068.7505232145941</v>
      </c>
    </row>
    <row r="71" spans="22:33" x14ac:dyDescent="0.25">
      <c r="V71" s="6">
        <f t="shared" si="6"/>
        <v>6385.2749083465424</v>
      </c>
      <c r="W71" s="6">
        <v>117</v>
      </c>
      <c r="X71" s="5">
        <f>W71*VLOOKUP('Arrangement C'!$B$19,Data!$A$5:$AQ$12,40,FALSE)/1000</f>
        <v>3.9195000000000002E-3</v>
      </c>
      <c r="Y71" s="5">
        <f>W71*VLOOKUP('Arrangement C'!$B$19,Data!$A$5:$AQ$12,41,FALSE)/1000</f>
        <v>5.1479999999999998E-3</v>
      </c>
      <c r="Z71" s="5">
        <f>$W71*VLOOKUP('Arrangement C'!$B$19,Data!$A$5:$AQ$12,42,FALSE)/1000</f>
        <v>2.7436500000000003E-2</v>
      </c>
      <c r="AA71" s="5">
        <f>$W71*VLOOKUP('Arrangement C'!$B$19,Data!$A$5:$AQ$12,43,FALSE)/1000</f>
        <v>3.6387000000000003E-2</v>
      </c>
      <c r="AB71" s="170">
        <f t="shared" si="0"/>
        <v>9.0095000000000001E-3</v>
      </c>
      <c r="AC71" s="5">
        <f t="shared" si="1"/>
        <v>2.5997780000000002E-2</v>
      </c>
      <c r="AD71" s="5">
        <f t="shared" si="2"/>
        <v>3.25265E-2</v>
      </c>
      <c r="AE71" s="5">
        <f t="shared" si="3"/>
        <v>5.3487000000000007E-2</v>
      </c>
      <c r="AF71" s="6">
        <f t="shared" si="4"/>
        <v>6412.0323815665597</v>
      </c>
      <c r="AG71" s="6">
        <f t="shared" si="5"/>
        <v>9086.0705512644599</v>
      </c>
    </row>
    <row r="72" spans="22:33" x14ac:dyDescent="0.25">
      <c r="V72" s="6">
        <f t="shared" si="6"/>
        <v>6412.0323815665597</v>
      </c>
      <c r="W72" s="6">
        <v>116</v>
      </c>
      <c r="X72" s="5">
        <f>W72*VLOOKUP('Arrangement C'!$B$19,Data!$A$5:$AQ$12,40,FALSE)/1000</f>
        <v>3.8860000000000001E-3</v>
      </c>
      <c r="Y72" s="5">
        <f>W72*VLOOKUP('Arrangement C'!$B$19,Data!$A$5:$AQ$12,41,FALSE)/1000</f>
        <v>5.104E-3</v>
      </c>
      <c r="Z72" s="5">
        <f>$W72*VLOOKUP('Arrangement C'!$B$19,Data!$A$5:$AQ$12,42,FALSE)/1000</f>
        <v>2.7202E-2</v>
      </c>
      <c r="AA72" s="5">
        <f>$W72*VLOOKUP('Arrangement C'!$B$19,Data!$A$5:$AQ$12,43,FALSE)/1000</f>
        <v>3.6076000000000004E-2</v>
      </c>
      <c r="AB72" s="170">
        <f t="shared" si="0"/>
        <v>8.9759999999999996E-3</v>
      </c>
      <c r="AC72" s="5">
        <f t="shared" si="1"/>
        <v>2.5953780000000003E-2</v>
      </c>
      <c r="AD72" s="5">
        <f t="shared" si="2"/>
        <v>3.2292000000000001E-2</v>
      </c>
      <c r="AE72" s="5">
        <f t="shared" si="3"/>
        <v>5.3176000000000001E-2</v>
      </c>
      <c r="AF72" s="6">
        <f t="shared" si="4"/>
        <v>6439.0103759109379</v>
      </c>
      <c r="AG72" s="6">
        <f t="shared" si="5"/>
        <v>9103.453280323989</v>
      </c>
    </row>
    <row r="73" spans="22:33" x14ac:dyDescent="0.25">
      <c r="V73" s="6">
        <f t="shared" si="6"/>
        <v>6439.0103759109379</v>
      </c>
      <c r="W73" s="6">
        <v>115</v>
      </c>
      <c r="X73" s="5">
        <f>W73*VLOOKUP('Arrangement C'!$B$19,Data!$A$5:$AQ$12,40,FALSE)/1000</f>
        <v>3.8525E-3</v>
      </c>
      <c r="Y73" s="5">
        <f>W73*VLOOKUP('Arrangement C'!$B$19,Data!$A$5:$AQ$12,41,FALSE)/1000</f>
        <v>5.0599999999999994E-3</v>
      </c>
      <c r="Z73" s="5">
        <f>$W73*VLOOKUP('Arrangement C'!$B$19,Data!$A$5:$AQ$12,42,FALSE)/1000</f>
        <v>2.6967500000000002E-2</v>
      </c>
      <c r="AA73" s="5">
        <f>$W73*VLOOKUP('Arrangement C'!$B$19,Data!$A$5:$AQ$12,43,FALSE)/1000</f>
        <v>3.5764999999999998E-2</v>
      </c>
      <c r="AB73" s="170">
        <f t="shared" si="0"/>
        <v>8.9424999999999991E-3</v>
      </c>
      <c r="AC73" s="5">
        <f t="shared" si="1"/>
        <v>2.590978E-2</v>
      </c>
      <c r="AD73" s="5">
        <f t="shared" si="2"/>
        <v>3.2057500000000003E-2</v>
      </c>
      <c r="AE73" s="5">
        <f t="shared" si="3"/>
        <v>5.2864999999999995E-2</v>
      </c>
      <c r="AF73" s="6">
        <f t="shared" si="4"/>
        <v>6466.2115677864367</v>
      </c>
      <c r="AG73" s="6">
        <f t="shared" si="5"/>
        <v>9120.8990296973916</v>
      </c>
    </row>
    <row r="74" spans="22:33" x14ac:dyDescent="0.25">
      <c r="V74" s="6">
        <f t="shared" si="6"/>
        <v>6466.2115677864367</v>
      </c>
      <c r="W74" s="6">
        <v>114</v>
      </c>
      <c r="X74" s="5">
        <f>W74*VLOOKUP('Arrangement C'!$B$19,Data!$A$5:$AQ$12,40,FALSE)/1000</f>
        <v>3.8190000000000003E-3</v>
      </c>
      <c r="Y74" s="5">
        <f>W74*VLOOKUP('Arrangement C'!$B$19,Data!$A$5:$AQ$12,41,FALSE)/1000</f>
        <v>5.0159999999999996E-3</v>
      </c>
      <c r="Z74" s="5">
        <f>$W74*VLOOKUP('Arrangement C'!$B$19,Data!$A$5:$AQ$12,42,FALSE)/1000</f>
        <v>2.6733E-2</v>
      </c>
      <c r="AA74" s="5">
        <f>$W74*VLOOKUP('Arrangement C'!$B$19,Data!$A$5:$AQ$12,43,FALSE)/1000</f>
        <v>3.5453999999999999E-2</v>
      </c>
      <c r="AB74" s="170">
        <f t="shared" si="0"/>
        <v>8.9090000000000003E-3</v>
      </c>
      <c r="AC74" s="5">
        <f t="shared" si="1"/>
        <v>2.5865780000000001E-2</v>
      </c>
      <c r="AD74" s="5">
        <f t="shared" si="2"/>
        <v>3.1822999999999997E-2</v>
      </c>
      <c r="AE74" s="5">
        <f t="shared" si="3"/>
        <v>5.2554000000000003E-2</v>
      </c>
      <c r="AF74" s="6">
        <f t="shared" si="4"/>
        <v>6493.6386760089117</v>
      </c>
      <c r="AG74" s="6">
        <f t="shared" si="5"/>
        <v>9138.4081206777828</v>
      </c>
    </row>
    <row r="75" spans="22:33" x14ac:dyDescent="0.25">
      <c r="V75" s="6">
        <f t="shared" si="6"/>
        <v>6493.6386760089117</v>
      </c>
      <c r="W75" s="6">
        <v>113</v>
      </c>
      <c r="X75" s="5">
        <f>W75*VLOOKUP('Arrangement C'!$B$19,Data!$A$5:$AQ$12,40,FALSE)/1000</f>
        <v>3.7855000000000002E-3</v>
      </c>
      <c r="Y75" s="5">
        <f>W75*VLOOKUP('Arrangement C'!$B$19,Data!$A$5:$AQ$12,41,FALSE)/1000</f>
        <v>4.9719999999999999E-3</v>
      </c>
      <c r="Z75" s="5">
        <f>$W75*VLOOKUP('Arrangement C'!$B$19,Data!$A$5:$AQ$12,42,FALSE)/1000</f>
        <v>2.6498500000000001E-2</v>
      </c>
      <c r="AA75" s="5">
        <f>$W75*VLOOKUP('Arrangement C'!$B$19,Data!$A$5:$AQ$12,43,FALSE)/1000</f>
        <v>3.5143000000000001E-2</v>
      </c>
      <c r="AB75" s="170">
        <f t="shared" si="0"/>
        <v>8.8754999999999997E-3</v>
      </c>
      <c r="AC75" s="5">
        <f t="shared" si="1"/>
        <v>2.5821780000000003E-2</v>
      </c>
      <c r="AD75" s="5">
        <f t="shared" si="2"/>
        <v>3.1588499999999999E-2</v>
      </c>
      <c r="AE75" s="5">
        <f t="shared" si="3"/>
        <v>5.2242999999999998E-2</v>
      </c>
      <c r="AF75" s="6">
        <f t="shared" si="4"/>
        <v>6521.2944626224717</v>
      </c>
      <c r="AG75" s="6">
        <f t="shared" si="5"/>
        <v>9155.980876560694</v>
      </c>
    </row>
    <row r="76" spans="22:33" x14ac:dyDescent="0.25">
      <c r="V76" s="6">
        <f t="shared" si="6"/>
        <v>6521.2944626224717</v>
      </c>
      <c r="W76" s="6">
        <v>112</v>
      </c>
      <c r="X76" s="5">
        <f>W76*VLOOKUP('Arrangement C'!$B$19,Data!$A$5:$AQ$12,40,FALSE)/1000</f>
        <v>3.7520000000000001E-3</v>
      </c>
      <c r="Y76" s="5">
        <f>W76*VLOOKUP('Arrangement C'!$B$19,Data!$A$5:$AQ$12,41,FALSE)/1000</f>
        <v>4.9280000000000001E-3</v>
      </c>
      <c r="Z76" s="5">
        <f>$W76*VLOOKUP('Arrangement C'!$B$19,Data!$A$5:$AQ$12,42,FALSE)/1000</f>
        <v>2.6264000000000003E-2</v>
      </c>
      <c r="AA76" s="5">
        <f>$W76*VLOOKUP('Arrangement C'!$B$19,Data!$A$5:$AQ$12,43,FALSE)/1000</f>
        <v>3.4832000000000002E-2</v>
      </c>
      <c r="AB76" s="170">
        <f t="shared" si="0"/>
        <v>8.8419999999999992E-3</v>
      </c>
      <c r="AC76" s="5">
        <f t="shared" si="1"/>
        <v>2.577778E-2</v>
      </c>
      <c r="AD76" s="5">
        <f t="shared" si="2"/>
        <v>3.1354E-2</v>
      </c>
      <c r="AE76" s="5">
        <f t="shared" si="3"/>
        <v>5.1932000000000006E-2</v>
      </c>
      <c r="AF76" s="6">
        <f t="shared" si="4"/>
        <v>6549.1817337370103</v>
      </c>
      <c r="AG76" s="6">
        <f t="shared" si="5"/>
        <v>9173.617622657659</v>
      </c>
    </row>
    <row r="77" spans="22:33" x14ac:dyDescent="0.25">
      <c r="V77" s="6">
        <f t="shared" si="6"/>
        <v>6549.1817337370103</v>
      </c>
      <c r="W77" s="6">
        <v>111</v>
      </c>
      <c r="X77" s="5">
        <f>W77*VLOOKUP('Arrangement C'!$B$19,Data!$A$5:$AQ$12,40,FALSE)/1000</f>
        <v>3.7185E-3</v>
      </c>
      <c r="Y77" s="5">
        <f>W77*VLOOKUP('Arrangement C'!$B$19,Data!$A$5:$AQ$12,41,FALSE)/1000</f>
        <v>4.8839999999999995E-3</v>
      </c>
      <c r="Z77" s="5">
        <f>$W77*VLOOKUP('Arrangement C'!$B$19,Data!$A$5:$AQ$12,42,FALSE)/1000</f>
        <v>2.6029500000000004E-2</v>
      </c>
      <c r="AA77" s="5">
        <f>$W77*VLOOKUP('Arrangement C'!$B$19,Data!$A$5:$AQ$12,43,FALSE)/1000</f>
        <v>3.4521000000000003E-2</v>
      </c>
      <c r="AB77" s="170">
        <f t="shared" si="0"/>
        <v>8.8085000000000004E-3</v>
      </c>
      <c r="AC77" s="5">
        <f t="shared" si="1"/>
        <v>2.5733780000000001E-2</v>
      </c>
      <c r="AD77" s="5">
        <f t="shared" si="2"/>
        <v>3.1119500000000005E-2</v>
      </c>
      <c r="AE77" s="5">
        <f t="shared" si="3"/>
        <v>5.1621E-2</v>
      </c>
      <c r="AF77" s="6">
        <f t="shared" si="4"/>
        <v>6577.3033403846057</v>
      </c>
      <c r="AG77" s="6">
        <f t="shared" si="5"/>
        <v>9191.3186863098672</v>
      </c>
    </row>
    <row r="78" spans="22:33" x14ac:dyDescent="0.25">
      <c r="V78" s="6">
        <f t="shared" si="6"/>
        <v>6577.3033403846057</v>
      </c>
      <c r="W78" s="6">
        <v>110</v>
      </c>
      <c r="X78" s="5">
        <f>W78*VLOOKUP('Arrangement C'!$B$19,Data!$A$5:$AQ$12,40,FALSE)/1000</f>
        <v>3.6849999999999999E-3</v>
      </c>
      <c r="Y78" s="5">
        <f>W78*VLOOKUP('Arrangement C'!$B$19,Data!$A$5:$AQ$12,41,FALSE)/1000</f>
        <v>4.8399999999999997E-3</v>
      </c>
      <c r="Z78" s="5">
        <f>$W78*VLOOKUP('Arrangement C'!$B$19,Data!$A$5:$AQ$12,42,FALSE)/1000</f>
        <v>2.5795000000000002E-2</v>
      </c>
      <c r="AA78" s="5">
        <f>$W78*VLOOKUP('Arrangement C'!$B$19,Data!$A$5:$AQ$12,43,FALSE)/1000</f>
        <v>3.4210000000000004E-2</v>
      </c>
      <c r="AB78" s="170">
        <f t="shared" si="0"/>
        <v>8.7749999999999998E-3</v>
      </c>
      <c r="AC78" s="5">
        <f t="shared" si="1"/>
        <v>2.5689780000000002E-2</v>
      </c>
      <c r="AD78" s="5">
        <f t="shared" si="2"/>
        <v>3.0885000000000003E-2</v>
      </c>
      <c r="AE78" s="5">
        <f t="shared" si="3"/>
        <v>5.1310000000000008E-2</v>
      </c>
      <c r="AF78" s="6">
        <f t="shared" si="4"/>
        <v>6605.6621793952399</v>
      </c>
      <c r="AG78" s="6">
        <f t="shared" si="5"/>
        <v>9209.0843969019152</v>
      </c>
    </row>
    <row r="79" spans="22:33" x14ac:dyDescent="0.25">
      <c r="V79" s="6">
        <f t="shared" si="6"/>
        <v>6605.6621793952399</v>
      </c>
      <c r="W79" s="6">
        <v>109</v>
      </c>
      <c r="X79" s="5">
        <f>W79*VLOOKUP('Arrangement C'!$B$19,Data!$A$5:$AQ$12,40,FALSE)/1000</f>
        <v>3.6515000000000002E-3</v>
      </c>
      <c r="Y79" s="5">
        <f>W79*VLOOKUP('Arrangement C'!$B$19,Data!$A$5:$AQ$12,41,FALSE)/1000</f>
        <v>4.795999999999999E-3</v>
      </c>
      <c r="Z79" s="5">
        <f>$W79*VLOOKUP('Arrangement C'!$B$19,Data!$A$5:$AQ$12,42,FALSE)/1000</f>
        <v>2.55605E-2</v>
      </c>
      <c r="AA79" s="5">
        <f>$W79*VLOOKUP('Arrangement C'!$B$19,Data!$A$5:$AQ$12,43,FALSE)/1000</f>
        <v>3.3898999999999999E-2</v>
      </c>
      <c r="AB79" s="170">
        <f t="shared" si="0"/>
        <v>8.7414999999999993E-3</v>
      </c>
      <c r="AC79" s="5">
        <f t="shared" si="1"/>
        <v>2.564578E-2</v>
      </c>
      <c r="AD79" s="5">
        <f t="shared" si="2"/>
        <v>3.0650500000000001E-2</v>
      </c>
      <c r="AE79" s="5">
        <f t="shared" si="3"/>
        <v>5.0999000000000003E-2</v>
      </c>
      <c r="AF79" s="6">
        <f t="shared" si="4"/>
        <v>6634.2611942923568</v>
      </c>
      <c r="AG79" s="6">
        <f t="shared" si="5"/>
        <v>9226.915085875642</v>
      </c>
    </row>
    <row r="80" spans="22:33" x14ac:dyDescent="0.25">
      <c r="V80" s="6">
        <f t="shared" si="6"/>
        <v>6634.2611942923568</v>
      </c>
      <c r="W80" s="6">
        <v>108</v>
      </c>
      <c r="X80" s="5">
        <f>W80*VLOOKUP('Arrangement C'!$B$19,Data!$A$5:$AQ$12,40,FALSE)/1000</f>
        <v>3.6180000000000001E-3</v>
      </c>
      <c r="Y80" s="5">
        <f>W80*VLOOKUP('Arrangement C'!$B$19,Data!$A$5:$AQ$12,41,FALSE)/1000</f>
        <v>4.7520000000000001E-3</v>
      </c>
      <c r="Z80" s="5">
        <f>$W80*VLOOKUP('Arrangement C'!$B$19,Data!$A$5:$AQ$12,42,FALSE)/1000</f>
        <v>2.5326000000000001E-2</v>
      </c>
      <c r="AA80" s="5">
        <f>$W80*VLOOKUP('Arrangement C'!$B$19,Data!$A$5:$AQ$12,43,FALSE)/1000</f>
        <v>3.3588E-2</v>
      </c>
      <c r="AB80" s="170">
        <f t="shared" si="0"/>
        <v>8.7080000000000005E-3</v>
      </c>
      <c r="AC80" s="5">
        <f t="shared" si="1"/>
        <v>2.5601780000000001E-2</v>
      </c>
      <c r="AD80" s="5">
        <f t="shared" si="2"/>
        <v>3.0416000000000002E-2</v>
      </c>
      <c r="AE80" s="5">
        <f t="shared" si="3"/>
        <v>5.0687999999999997E-2</v>
      </c>
      <c r="AF80" s="6">
        <f t="shared" si="4"/>
        <v>6663.10337620871</v>
      </c>
      <c r="AG80" s="6">
        <f t="shared" si="5"/>
        <v>9244.8110867440191</v>
      </c>
    </row>
    <row r="81" spans="22:33" x14ac:dyDescent="0.25">
      <c r="V81" s="6">
        <f t="shared" si="6"/>
        <v>6663.10337620871</v>
      </c>
      <c r="W81" s="6">
        <v>107</v>
      </c>
      <c r="X81" s="5">
        <f>W81*VLOOKUP('Arrangement C'!$B$19,Data!$A$5:$AQ$12,40,FALSE)/1000</f>
        <v>3.5845000000000004E-3</v>
      </c>
      <c r="Y81" s="5">
        <f>W81*VLOOKUP('Arrangement C'!$B$19,Data!$A$5:$AQ$12,41,FALSE)/1000</f>
        <v>4.7079999999999995E-3</v>
      </c>
      <c r="Z81" s="5">
        <f>$W81*VLOOKUP('Arrangement C'!$B$19,Data!$A$5:$AQ$12,42,FALSE)/1000</f>
        <v>2.5091499999999999E-2</v>
      </c>
      <c r="AA81" s="5">
        <f>$W81*VLOOKUP('Arrangement C'!$B$19,Data!$A$5:$AQ$12,43,FALSE)/1000</f>
        <v>3.3277000000000001E-2</v>
      </c>
      <c r="AB81" s="170">
        <f t="shared" si="0"/>
        <v>8.6744999999999999E-3</v>
      </c>
      <c r="AC81" s="5">
        <f t="shared" si="1"/>
        <v>2.5557780000000002E-2</v>
      </c>
      <c r="AD81" s="5">
        <f t="shared" si="2"/>
        <v>3.01815E-2</v>
      </c>
      <c r="AE81" s="5">
        <f t="shared" si="3"/>
        <v>5.0377000000000005E-2</v>
      </c>
      <c r="AF81" s="6">
        <f t="shared" si="4"/>
        <v>6692.1917648230647</v>
      </c>
      <c r="AG81" s="6">
        <f t="shared" si="5"/>
        <v>9262.7727351051617</v>
      </c>
    </row>
    <row r="82" spans="22:33" x14ac:dyDescent="0.25">
      <c r="V82" s="6">
        <f t="shared" si="6"/>
        <v>6692.1917648230647</v>
      </c>
      <c r="W82" s="6">
        <v>106</v>
      </c>
      <c r="X82" s="5">
        <f>W82*VLOOKUP('Arrangement C'!$B$19,Data!$A$5:$AQ$12,40,FALSE)/1000</f>
        <v>3.5510000000000003E-3</v>
      </c>
      <c r="Y82" s="5">
        <f>W82*VLOOKUP('Arrangement C'!$B$19,Data!$A$5:$AQ$12,41,FALSE)/1000</f>
        <v>4.6639999999999997E-3</v>
      </c>
      <c r="Z82" s="5">
        <f>$W82*VLOOKUP('Arrangement C'!$B$19,Data!$A$5:$AQ$12,42,FALSE)/1000</f>
        <v>2.4857000000000004E-2</v>
      </c>
      <c r="AA82" s="5">
        <f>$W82*VLOOKUP('Arrangement C'!$B$19,Data!$A$5:$AQ$12,43,FALSE)/1000</f>
        <v>3.2966000000000002E-2</v>
      </c>
      <c r="AB82" s="170">
        <f t="shared" si="0"/>
        <v>8.6409999999999994E-3</v>
      </c>
      <c r="AC82" s="5">
        <f t="shared" si="1"/>
        <v>2.551378E-2</v>
      </c>
      <c r="AD82" s="5">
        <f t="shared" si="2"/>
        <v>2.9947000000000005E-2</v>
      </c>
      <c r="AE82" s="5">
        <f t="shared" si="3"/>
        <v>5.0065999999999999E-2</v>
      </c>
      <c r="AF82" s="6">
        <f t="shared" si="4"/>
        <v>6721.52944931826</v>
      </c>
      <c r="AG82" s="6">
        <f t="shared" si="5"/>
        <v>9280.8003686563934</v>
      </c>
    </row>
    <row r="83" spans="22:33" x14ac:dyDescent="0.25">
      <c r="V83" s="6">
        <f t="shared" si="6"/>
        <v>6721.52944931826</v>
      </c>
      <c r="W83" s="6">
        <v>105</v>
      </c>
      <c r="X83" s="5">
        <f>W83*VLOOKUP('Arrangement C'!$B$19,Data!$A$5:$AQ$12,40,FALSE)/1000</f>
        <v>3.5175000000000002E-3</v>
      </c>
      <c r="Y83" s="5">
        <f>W83*VLOOKUP('Arrangement C'!$B$19,Data!$A$5:$AQ$12,41,FALSE)/1000</f>
        <v>4.62E-3</v>
      </c>
      <c r="Z83" s="5">
        <f>$W83*VLOOKUP('Arrangement C'!$B$19,Data!$A$5:$AQ$12,42,FALSE)/1000</f>
        <v>2.4622500000000002E-2</v>
      </c>
      <c r="AA83" s="5">
        <f>$W83*VLOOKUP('Arrangement C'!$B$19,Data!$A$5:$AQ$12,43,FALSE)/1000</f>
        <v>3.2655000000000003E-2</v>
      </c>
      <c r="AB83" s="170">
        <f t="shared" si="0"/>
        <v>8.6075000000000006E-3</v>
      </c>
      <c r="AC83" s="5">
        <f t="shared" si="1"/>
        <v>2.5469780000000001E-2</v>
      </c>
      <c r="AD83" s="5">
        <f t="shared" si="2"/>
        <v>2.9712500000000003E-2</v>
      </c>
      <c r="AE83" s="5">
        <f t="shared" si="3"/>
        <v>4.9755000000000008E-2</v>
      </c>
      <c r="AF83" s="6">
        <f t="shared" si="4"/>
        <v>6751.1195693611526</v>
      </c>
      <c r="AG83" s="6">
        <f t="shared" si="5"/>
        <v>9298.8943272083907</v>
      </c>
    </row>
    <row r="84" spans="22:33" x14ac:dyDescent="0.25">
      <c r="V84" s="6">
        <f t="shared" si="6"/>
        <v>6751.1195693611526</v>
      </c>
      <c r="W84" s="6">
        <v>104</v>
      </c>
      <c r="X84" s="5">
        <f>W84*VLOOKUP('Arrangement C'!$B$19,Data!$A$5:$AQ$12,40,FALSE)/1000</f>
        <v>3.4840000000000001E-3</v>
      </c>
      <c r="Y84" s="5">
        <f>W84*VLOOKUP('Arrangement C'!$B$19,Data!$A$5:$AQ$12,41,FALSE)/1000</f>
        <v>4.5759999999999993E-3</v>
      </c>
      <c r="Z84" s="5">
        <f>$W84*VLOOKUP('Arrangement C'!$B$19,Data!$A$5:$AQ$12,42,FALSE)/1000</f>
        <v>2.4388E-2</v>
      </c>
      <c r="AA84" s="5">
        <f>$W84*VLOOKUP('Arrangement C'!$B$19,Data!$A$5:$AQ$12,43,FALSE)/1000</f>
        <v>3.2343999999999998E-2</v>
      </c>
      <c r="AB84" s="170">
        <f t="shared" si="0"/>
        <v>8.574E-3</v>
      </c>
      <c r="AC84" s="5">
        <f t="shared" si="1"/>
        <v>2.5425780000000002E-2</v>
      </c>
      <c r="AD84" s="5">
        <f t="shared" si="2"/>
        <v>2.9478000000000001E-2</v>
      </c>
      <c r="AE84" s="5">
        <f t="shared" si="3"/>
        <v>4.9444000000000002E-2</v>
      </c>
      <c r="AF84" s="6">
        <f t="shared" si="4"/>
        <v>6780.9653161050437</v>
      </c>
      <c r="AG84" s="6">
        <f t="shared" si="5"/>
        <v>9317.0549526994382</v>
      </c>
    </row>
    <row r="85" spans="22:33" x14ac:dyDescent="0.25">
      <c r="V85" s="6">
        <f t="shared" si="6"/>
        <v>6780.9653161050437</v>
      </c>
      <c r="W85" s="6">
        <v>103</v>
      </c>
      <c r="X85" s="5">
        <f>W85*VLOOKUP('Arrangement C'!$B$19,Data!$A$5:$AQ$12,40,FALSE)/1000</f>
        <v>3.4505000000000004E-3</v>
      </c>
      <c r="Y85" s="5">
        <f>W85*VLOOKUP('Arrangement C'!$B$19,Data!$A$5:$AQ$12,41,FALSE)/1000</f>
        <v>4.5320000000000004E-3</v>
      </c>
      <c r="Z85" s="5">
        <f>$W85*VLOOKUP('Arrangement C'!$B$19,Data!$A$5:$AQ$12,42,FALSE)/1000</f>
        <v>2.4153500000000001E-2</v>
      </c>
      <c r="AA85" s="5">
        <f>$W85*VLOOKUP('Arrangement C'!$B$19,Data!$A$5:$AQ$12,43,FALSE)/1000</f>
        <v>3.2032999999999999E-2</v>
      </c>
      <c r="AB85" s="170">
        <f t="shared" si="0"/>
        <v>8.5404999999999995E-3</v>
      </c>
      <c r="AC85" s="5">
        <f t="shared" si="1"/>
        <v>2.5381780000000003E-2</v>
      </c>
      <c r="AD85" s="5">
        <f t="shared" si="2"/>
        <v>2.9243500000000002E-2</v>
      </c>
      <c r="AE85" s="5">
        <f t="shared" si="3"/>
        <v>4.9132999999999996E-2</v>
      </c>
      <c r="AF85" s="6">
        <f t="shared" si="4"/>
        <v>6811.0699332151135</v>
      </c>
      <c r="AG85" s="6">
        <f t="shared" si="5"/>
        <v>9335.2825892097335</v>
      </c>
    </row>
    <row r="86" spans="22:33" x14ac:dyDescent="0.25">
      <c r="V86" s="6">
        <f t="shared" si="6"/>
        <v>6811.0699332151135</v>
      </c>
      <c r="W86" s="6">
        <v>102</v>
      </c>
      <c r="X86" s="5">
        <f>W86*VLOOKUP('Arrangement C'!$B$19,Data!$A$5:$AQ$12,40,FALSE)/1000</f>
        <v>3.4170000000000003E-3</v>
      </c>
      <c r="Y86" s="5">
        <f>W86*VLOOKUP('Arrangement C'!$B$19,Data!$A$5:$AQ$12,41,FALSE)/1000</f>
        <v>4.4879999999999998E-3</v>
      </c>
      <c r="Z86" s="5">
        <f>$W86*VLOOKUP('Arrangement C'!$B$19,Data!$A$5:$AQ$12,42,FALSE)/1000</f>
        <v>2.3918999999999999E-2</v>
      </c>
      <c r="AA86" s="5">
        <f>$W86*VLOOKUP('Arrangement C'!$B$19,Data!$A$5:$AQ$12,43,FALSE)/1000</f>
        <v>3.1722E-2</v>
      </c>
      <c r="AB86" s="170">
        <f t="shared" si="0"/>
        <v>8.5070000000000007E-3</v>
      </c>
      <c r="AC86" s="5">
        <f t="shared" si="1"/>
        <v>2.5337780000000001E-2</v>
      </c>
      <c r="AD86" s="5">
        <f t="shared" si="2"/>
        <v>2.9009E-2</v>
      </c>
      <c r="AE86" s="5">
        <f t="shared" si="3"/>
        <v>4.8822000000000004E-2</v>
      </c>
      <c r="AF86" s="6">
        <f t="shared" si="4"/>
        <v>6841.4367179174897</v>
      </c>
      <c r="AG86" s="6">
        <f t="shared" si="5"/>
        <v>9353.577582975784</v>
      </c>
    </row>
    <row r="87" spans="22:33" x14ac:dyDescent="0.25">
      <c r="V87" s="6">
        <f t="shared" si="6"/>
        <v>6841.4367179174897</v>
      </c>
      <c r="W87" s="6">
        <v>101</v>
      </c>
      <c r="X87" s="5">
        <f>W87*VLOOKUP('Arrangement C'!$B$19,Data!$A$5:$AQ$12,40,FALSE)/1000</f>
        <v>3.3835000000000002E-3</v>
      </c>
      <c r="Y87" s="5">
        <f>W87*VLOOKUP('Arrangement C'!$B$19,Data!$A$5:$AQ$12,41,FALSE)/1000</f>
        <v>4.444E-3</v>
      </c>
      <c r="Z87" s="5">
        <f>$W87*VLOOKUP('Arrangement C'!$B$19,Data!$A$5:$AQ$12,42,FALSE)/1000</f>
        <v>2.3684500000000001E-2</v>
      </c>
      <c r="AA87" s="5">
        <f>$W87*VLOOKUP('Arrangement C'!$B$19,Data!$A$5:$AQ$12,43,FALSE)/1000</f>
        <v>3.1411000000000001E-2</v>
      </c>
      <c r="AB87" s="170">
        <f t="shared" si="0"/>
        <v>8.4735000000000001E-3</v>
      </c>
      <c r="AC87" s="5">
        <f t="shared" si="1"/>
        <v>2.5293780000000002E-2</v>
      </c>
      <c r="AD87" s="5">
        <f t="shared" si="2"/>
        <v>2.8774500000000001E-2</v>
      </c>
      <c r="AE87" s="5">
        <f t="shared" si="3"/>
        <v>4.8510999999999999E-2</v>
      </c>
      <c r="AF87" s="6">
        <f t="shared" si="4"/>
        <v>6872.0690220725273</v>
      </c>
      <c r="AG87" s="6">
        <f t="shared" si="5"/>
        <v>9371.9402824048939</v>
      </c>
    </row>
    <row r="88" spans="22:33" x14ac:dyDescent="0.25">
      <c r="V88" s="6">
        <f t="shared" si="6"/>
        <v>6872.0690220725273</v>
      </c>
      <c r="W88" s="6">
        <v>100</v>
      </c>
      <c r="X88" s="5">
        <f>W88*VLOOKUP('Arrangement C'!$B$19,Data!$A$5:$AQ$12,40,FALSE)/1000</f>
        <v>3.3500000000000001E-3</v>
      </c>
      <c r="Y88" s="5">
        <f>W88*VLOOKUP('Arrangement C'!$B$19,Data!$A$5:$AQ$12,41,FALSE)/1000</f>
        <v>4.3999999999999994E-3</v>
      </c>
      <c r="Z88" s="5">
        <f>$W88*VLOOKUP('Arrangement C'!$B$19,Data!$A$5:$AQ$12,42,FALSE)/1000</f>
        <v>2.3450000000000002E-2</v>
      </c>
      <c r="AA88" s="5">
        <f>$W88*VLOOKUP('Arrangement C'!$B$19,Data!$A$5:$AQ$12,43,FALSE)/1000</f>
        <v>3.1100000000000003E-2</v>
      </c>
      <c r="AB88" s="170">
        <f t="shared" si="0"/>
        <v>8.4399999999999996E-3</v>
      </c>
      <c r="AC88" s="5">
        <f t="shared" si="1"/>
        <v>2.5249779999999999E-2</v>
      </c>
      <c r="AD88" s="5">
        <f t="shared" si="2"/>
        <v>2.8540000000000003E-2</v>
      </c>
      <c r="AE88" s="5">
        <f t="shared" si="3"/>
        <v>4.8200000000000007E-2</v>
      </c>
      <c r="AF88" s="6">
        <f t="shared" si="4"/>
        <v>6902.9702532729198</v>
      </c>
      <c r="AG88" s="6">
        <f t="shared" si="5"/>
        <v>9390.371038089721</v>
      </c>
    </row>
    <row r="89" spans="22:33" x14ac:dyDescent="0.25">
      <c r="V89" s="6">
        <f t="shared" si="6"/>
        <v>6902.9702532729198</v>
      </c>
      <c r="W89" s="6">
        <v>99</v>
      </c>
      <c r="X89" s="5">
        <f>W89*VLOOKUP('Arrangement C'!$B$19,Data!$A$5:$AQ$12,40,FALSE)/1000</f>
        <v>3.3165E-3</v>
      </c>
      <c r="Y89" s="5">
        <f>W89*VLOOKUP('Arrangement C'!$B$19,Data!$A$5:$AQ$12,41,FALSE)/1000</f>
        <v>4.3559999999999996E-3</v>
      </c>
      <c r="Z89" s="5">
        <f>$W89*VLOOKUP('Arrangement C'!$B$19,Data!$A$5:$AQ$12,42,FALSE)/1000</f>
        <v>2.3215500000000003E-2</v>
      </c>
      <c r="AA89" s="5">
        <f>$W89*VLOOKUP('Arrangement C'!$B$19,Data!$A$5:$AQ$12,43,FALSE)/1000</f>
        <v>3.0789E-2</v>
      </c>
      <c r="AB89" s="170">
        <f t="shared" si="0"/>
        <v>8.4065000000000008E-3</v>
      </c>
      <c r="AC89" s="5">
        <f t="shared" si="1"/>
        <v>2.5205780000000001E-2</v>
      </c>
      <c r="AD89" s="5">
        <f t="shared" si="2"/>
        <v>2.8305500000000004E-2</v>
      </c>
      <c r="AE89" s="5">
        <f t="shared" si="3"/>
        <v>4.7889000000000001E-2</v>
      </c>
      <c r="AF89" s="6">
        <f t="shared" si="4"/>
        <v>6934.1438759673019</v>
      </c>
      <c r="AG89" s="6">
        <f t="shared" si="5"/>
        <v>9408.87020282292</v>
      </c>
    </row>
    <row r="90" spans="22:33" x14ac:dyDescent="0.25">
      <c r="V90" s="6">
        <f t="shared" si="6"/>
        <v>6934.1438759673019</v>
      </c>
      <c r="W90" s="6">
        <v>98</v>
      </c>
      <c r="X90" s="5">
        <f>W90*VLOOKUP('Arrangement C'!$B$19,Data!$A$5:$AQ$12,40,FALSE)/1000</f>
        <v>3.2830000000000003E-3</v>
      </c>
      <c r="Y90" s="5">
        <f>W90*VLOOKUP('Arrangement C'!$B$19,Data!$A$5:$AQ$12,41,FALSE)/1000</f>
        <v>4.311999999999999E-3</v>
      </c>
      <c r="Z90" s="5">
        <f>$W90*VLOOKUP('Arrangement C'!$B$19,Data!$A$5:$AQ$12,42,FALSE)/1000</f>
        <v>2.2981000000000001E-2</v>
      </c>
      <c r="AA90" s="5">
        <f>$W90*VLOOKUP('Arrangement C'!$B$19,Data!$A$5:$AQ$12,43,FALSE)/1000</f>
        <v>3.0478000000000002E-2</v>
      </c>
      <c r="AB90" s="170">
        <f t="shared" si="0"/>
        <v>8.3730000000000002E-3</v>
      </c>
      <c r="AC90" s="5">
        <f t="shared" si="1"/>
        <v>2.5161780000000002E-2</v>
      </c>
      <c r="AD90" s="5">
        <f t="shared" si="2"/>
        <v>2.8071000000000002E-2</v>
      </c>
      <c r="AE90" s="5">
        <f t="shared" si="3"/>
        <v>4.7578000000000002E-2</v>
      </c>
      <c r="AF90" s="6">
        <f t="shared" si="4"/>
        <v>6965.5934126099655</v>
      </c>
      <c r="AG90" s="6">
        <f t="shared" si="5"/>
        <v>9427.4381316118634</v>
      </c>
    </row>
    <row r="91" spans="22:33" x14ac:dyDescent="0.25">
      <c r="V91" s="6">
        <f t="shared" si="6"/>
        <v>6965.5934126099655</v>
      </c>
      <c r="W91" s="6">
        <v>97</v>
      </c>
      <c r="X91" s="5">
        <f>W91*VLOOKUP('Arrangement C'!$B$19,Data!$A$5:$AQ$12,40,FALSE)/1000</f>
        <v>3.2495000000000002E-3</v>
      </c>
      <c r="Y91" s="5">
        <f>W91*VLOOKUP('Arrangement C'!$B$19,Data!$A$5:$AQ$12,41,FALSE)/1000</f>
        <v>4.2680000000000001E-3</v>
      </c>
      <c r="Z91" s="5">
        <f>$W91*VLOOKUP('Arrangement C'!$B$19,Data!$A$5:$AQ$12,42,FALSE)/1000</f>
        <v>2.2746499999999999E-2</v>
      </c>
      <c r="AA91" s="5">
        <f>$W91*VLOOKUP('Arrangement C'!$B$19,Data!$A$5:$AQ$12,43,FALSE)/1000</f>
        <v>3.0167000000000003E-2</v>
      </c>
      <c r="AB91" s="170">
        <f t="shared" si="0"/>
        <v>8.3394999999999997E-3</v>
      </c>
      <c r="AC91" s="5">
        <f t="shared" si="1"/>
        <v>2.5117780000000003E-2</v>
      </c>
      <c r="AD91" s="5">
        <f t="shared" si="2"/>
        <v>2.78365E-2</v>
      </c>
      <c r="AE91" s="5">
        <f t="shared" si="3"/>
        <v>4.7267000000000003E-2</v>
      </c>
      <c r="AF91" s="6">
        <f t="shared" si="4"/>
        <v>6997.3224448373639</v>
      </c>
      <c r="AG91" s="6">
        <f t="shared" si="5"/>
        <v>9446.0751816934444</v>
      </c>
    </row>
    <row r="92" spans="22:33" x14ac:dyDescent="0.25">
      <c r="V92" s="6">
        <f t="shared" si="6"/>
        <v>6997.3224448373639</v>
      </c>
      <c r="W92" s="6">
        <v>96</v>
      </c>
      <c r="X92" s="5">
        <f>W92*VLOOKUP('Arrangement C'!$B$19,Data!$A$5:$AQ$12,40,FALSE)/1000</f>
        <v>3.2160000000000001E-3</v>
      </c>
      <c r="Y92" s="5">
        <f>W92*VLOOKUP('Arrangement C'!$B$19,Data!$A$5:$AQ$12,41,FALSE)/1000</f>
        <v>4.2240000000000003E-3</v>
      </c>
      <c r="Z92" s="5">
        <f>$W92*VLOOKUP('Arrangement C'!$B$19,Data!$A$5:$AQ$12,42,FALSE)/1000</f>
        <v>2.2512000000000001E-2</v>
      </c>
      <c r="AA92" s="5">
        <f>$W92*VLOOKUP('Arrangement C'!$B$19,Data!$A$5:$AQ$12,43,FALSE)/1000</f>
        <v>2.9856000000000001E-2</v>
      </c>
      <c r="AB92" s="170">
        <f t="shared" si="0"/>
        <v>8.3060000000000009E-3</v>
      </c>
      <c r="AC92" s="5">
        <f t="shared" si="1"/>
        <v>2.5073780000000004E-2</v>
      </c>
      <c r="AD92" s="5">
        <f t="shared" si="2"/>
        <v>2.7602000000000002E-2</v>
      </c>
      <c r="AE92" s="5">
        <f t="shared" si="3"/>
        <v>4.6955999999999998E-2</v>
      </c>
      <c r="AF92" s="6">
        <f t="shared" si="4"/>
        <v>7029.3346146721324</v>
      </c>
      <c r="AG92" s="6">
        <f t="shared" si="5"/>
        <v>9464.7817125489619</v>
      </c>
    </row>
    <row r="93" spans="22:33" x14ac:dyDescent="0.25">
      <c r="V93" s="6">
        <f t="shared" si="6"/>
        <v>7029.3346146721324</v>
      </c>
      <c r="W93" s="6">
        <v>95</v>
      </c>
      <c r="X93" s="5">
        <f>W93*VLOOKUP('Arrangement C'!$B$19,Data!$A$5:$AQ$12,40,FALSE)/1000</f>
        <v>3.1825E-3</v>
      </c>
      <c r="Y93" s="5">
        <f>W93*VLOOKUP('Arrangement C'!$B$19,Data!$A$5:$AQ$12,41,FALSE)/1000</f>
        <v>4.1799999999999997E-3</v>
      </c>
      <c r="Z93" s="5">
        <f>$W93*VLOOKUP('Arrangement C'!$B$19,Data!$A$5:$AQ$12,42,FALSE)/1000</f>
        <v>2.2277499999999999E-2</v>
      </c>
      <c r="AA93" s="5">
        <f>$W93*VLOOKUP('Arrangement C'!$B$19,Data!$A$5:$AQ$12,43,FALSE)/1000</f>
        <v>2.9544999999999998E-2</v>
      </c>
      <c r="AB93" s="170">
        <f t="shared" si="0"/>
        <v>8.2725000000000003E-3</v>
      </c>
      <c r="AC93" s="5">
        <f t="shared" si="1"/>
        <v>2.5029780000000001E-2</v>
      </c>
      <c r="AD93" s="5">
        <f t="shared" si="2"/>
        <v>2.7367499999999999E-2</v>
      </c>
      <c r="AE93" s="5">
        <f t="shared" si="3"/>
        <v>4.6644999999999999E-2</v>
      </c>
      <c r="AF93" s="6">
        <f t="shared" si="4"/>
        <v>7061.6336257552648</v>
      </c>
      <c r="AG93" s="6">
        <f t="shared" si="5"/>
        <v>9483.5580859190777</v>
      </c>
    </row>
    <row r="94" spans="22:33" x14ac:dyDescent="0.25">
      <c r="V94" s="6">
        <f t="shared" si="6"/>
        <v>7061.6336257552648</v>
      </c>
      <c r="W94" s="6">
        <v>94</v>
      </c>
      <c r="X94" s="5">
        <f>W94*VLOOKUP('Arrangement C'!$B$19,Data!$A$5:$AQ$12,40,FALSE)/1000</f>
        <v>3.1489999999999999E-3</v>
      </c>
      <c r="Y94" s="5">
        <f>W94*VLOOKUP('Arrangement C'!$B$19,Data!$A$5:$AQ$12,41,FALSE)/1000</f>
        <v>4.1359999999999999E-3</v>
      </c>
      <c r="Z94" s="5">
        <f>$W94*VLOOKUP('Arrangement C'!$B$19,Data!$A$5:$AQ$12,42,FALSE)/1000</f>
        <v>2.2043000000000004E-2</v>
      </c>
      <c r="AA94" s="5">
        <f>$W94*VLOOKUP('Arrangement C'!$B$19,Data!$A$5:$AQ$12,43,FALSE)/1000</f>
        <v>2.9234E-2</v>
      </c>
      <c r="AB94" s="170">
        <f t="shared" si="0"/>
        <v>8.2389999999999998E-3</v>
      </c>
      <c r="AC94" s="5">
        <f t="shared" si="1"/>
        <v>2.4985780000000003E-2</v>
      </c>
      <c r="AD94" s="5">
        <f t="shared" si="2"/>
        <v>2.7133000000000004E-2</v>
      </c>
      <c r="AE94" s="5">
        <f t="shared" si="3"/>
        <v>4.6334E-2</v>
      </c>
      <c r="AF94" s="6">
        <f t="shared" si="4"/>
        <v>7094.2232446072248</v>
      </c>
      <c r="AG94" s="6">
        <f t="shared" si="5"/>
        <v>9502.4046658188618</v>
      </c>
    </row>
    <row r="95" spans="22:33" x14ac:dyDescent="0.25">
      <c r="V95" s="6">
        <f t="shared" si="6"/>
        <v>7094.2232446072248</v>
      </c>
      <c r="W95" s="6">
        <v>93</v>
      </c>
      <c r="X95" s="5">
        <f>W95*VLOOKUP('Arrangement C'!$B$19,Data!$A$5:$AQ$12,40,FALSE)/1000</f>
        <v>3.1155000000000002E-3</v>
      </c>
      <c r="Y95" s="5">
        <f>W95*VLOOKUP('Arrangement C'!$B$19,Data!$A$5:$AQ$12,41,FALSE)/1000</f>
        <v>4.0919999999999993E-3</v>
      </c>
      <c r="Z95" s="5">
        <f>$W95*VLOOKUP('Arrangement C'!$B$19,Data!$A$5:$AQ$12,42,FALSE)/1000</f>
        <v>2.1808500000000001E-2</v>
      </c>
      <c r="AA95" s="5">
        <f>$W95*VLOOKUP('Arrangement C'!$B$19,Data!$A$5:$AQ$12,43,FALSE)/1000</f>
        <v>2.8922999999999997E-2</v>
      </c>
      <c r="AB95" s="170">
        <f t="shared" si="0"/>
        <v>8.205500000000001E-3</v>
      </c>
      <c r="AC95" s="5">
        <f t="shared" si="1"/>
        <v>2.494178E-2</v>
      </c>
      <c r="AD95" s="5">
        <f t="shared" si="2"/>
        <v>2.6898500000000002E-2</v>
      </c>
      <c r="AE95" s="5">
        <f t="shared" si="3"/>
        <v>4.6022999999999994E-2</v>
      </c>
      <c r="AF95" s="6">
        <f t="shared" si="4"/>
        <v>7127.107301918727</v>
      </c>
      <c r="AG95" s="6">
        <f t="shared" si="5"/>
        <v>9521.321818552924</v>
      </c>
    </row>
    <row r="96" spans="22:33" x14ac:dyDescent="0.25">
      <c r="V96" s="6">
        <f t="shared" si="6"/>
        <v>7127.107301918727</v>
      </c>
      <c r="W96" s="6">
        <v>92</v>
      </c>
      <c r="X96" s="5">
        <f>W96*VLOOKUP('Arrangement C'!$B$19,Data!$A$5:$AQ$12,40,FALSE)/1000</f>
        <v>3.0820000000000001E-3</v>
      </c>
      <c r="Y96" s="5">
        <f>W96*VLOOKUP('Arrangement C'!$B$19,Data!$A$5:$AQ$12,41,FALSE)/1000</f>
        <v>4.0480000000000004E-3</v>
      </c>
      <c r="Z96" s="5">
        <f>$W96*VLOOKUP('Arrangement C'!$B$19,Data!$A$5:$AQ$12,42,FALSE)/1000</f>
        <v>2.1574000000000003E-2</v>
      </c>
      <c r="AA96" s="5">
        <f>$W96*VLOOKUP('Arrangement C'!$B$19,Data!$A$5:$AQ$12,43,FALSE)/1000</f>
        <v>2.8611999999999999E-2</v>
      </c>
      <c r="AB96" s="170">
        <f t="shared" si="0"/>
        <v>8.1720000000000004E-3</v>
      </c>
      <c r="AC96" s="5">
        <f t="shared" si="1"/>
        <v>2.4897780000000001E-2</v>
      </c>
      <c r="AD96" s="5">
        <f t="shared" si="2"/>
        <v>2.6664000000000004E-2</v>
      </c>
      <c r="AE96" s="5">
        <f t="shared" si="3"/>
        <v>4.5712000000000003E-2</v>
      </c>
      <c r="AF96" s="6">
        <f t="shared" si="4"/>
        <v>7160.2896938719223</v>
      </c>
      <c r="AG96" s="6">
        <f t="shared" si="5"/>
        <v>9540.3099127305886</v>
      </c>
    </row>
    <row r="97" spans="22:33" x14ac:dyDescent="0.25">
      <c r="V97" s="6">
        <f t="shared" si="6"/>
        <v>7160.2896938719223</v>
      </c>
      <c r="W97" s="6">
        <v>91</v>
      </c>
      <c r="X97" s="5">
        <f>W97*VLOOKUP('Arrangement C'!$B$19,Data!$A$5:$AQ$12,40,FALSE)/1000</f>
        <v>3.0485E-3</v>
      </c>
      <c r="Y97" s="5">
        <f>W97*VLOOKUP('Arrangement C'!$B$19,Data!$A$5:$AQ$12,41,FALSE)/1000</f>
        <v>4.0039999999999997E-3</v>
      </c>
      <c r="Z97" s="5">
        <f>$W97*VLOOKUP('Arrangement C'!$B$19,Data!$A$5:$AQ$12,42,FALSE)/1000</f>
        <v>2.1339500000000001E-2</v>
      </c>
      <c r="AA97" s="5">
        <f>$W97*VLOOKUP('Arrangement C'!$B$19,Data!$A$5:$AQ$12,43,FALSE)/1000</f>
        <v>2.8301E-2</v>
      </c>
      <c r="AB97" s="170">
        <f t="shared" si="0"/>
        <v>8.1384999999999999E-3</v>
      </c>
      <c r="AC97" s="5">
        <f t="shared" si="1"/>
        <v>2.4853780000000002E-2</v>
      </c>
      <c r="AD97" s="5">
        <f t="shared" si="2"/>
        <v>2.6429500000000002E-2</v>
      </c>
      <c r="AE97" s="5">
        <f t="shared" si="3"/>
        <v>4.5400999999999997E-2</v>
      </c>
      <c r="AF97" s="6">
        <f t="shared" si="4"/>
        <v>7193.774383492816</v>
      </c>
      <c r="AG97" s="6">
        <f t="shared" si="5"/>
        <v>9559.3693192812043</v>
      </c>
    </row>
    <row r="98" spans="22:33" x14ac:dyDescent="0.25">
      <c r="V98" s="6">
        <f t="shared" si="6"/>
        <v>7193.774383492816</v>
      </c>
      <c r="W98" s="6">
        <v>90</v>
      </c>
      <c r="X98" s="5">
        <f>W98*VLOOKUP('Arrangement C'!$B$19,Data!$A$5:$AQ$12,40,FALSE)/1000</f>
        <v>3.0150000000000003E-3</v>
      </c>
      <c r="Y98" s="5">
        <f>W98*VLOOKUP('Arrangement C'!$B$19,Data!$A$5:$AQ$12,41,FALSE)/1000</f>
        <v>3.96E-3</v>
      </c>
      <c r="Z98" s="5">
        <f>$W98*VLOOKUP('Arrangement C'!$B$19,Data!$A$5:$AQ$12,42,FALSE)/1000</f>
        <v>2.1104999999999999E-2</v>
      </c>
      <c r="AA98" s="5">
        <f>$W98*VLOOKUP('Arrangement C'!$B$19,Data!$A$5:$AQ$12,43,FALSE)/1000</f>
        <v>2.7989999999999998E-2</v>
      </c>
      <c r="AB98" s="170">
        <f t="shared" si="0"/>
        <v>8.1050000000000011E-3</v>
      </c>
      <c r="AC98" s="5">
        <f t="shared" si="1"/>
        <v>2.4809780000000003E-2</v>
      </c>
      <c r="AD98" s="5">
        <f t="shared" si="2"/>
        <v>2.6195E-2</v>
      </c>
      <c r="AE98" s="5">
        <f t="shared" si="3"/>
        <v>4.5089999999999998E-2</v>
      </c>
      <c r="AF98" s="6">
        <f t="shared" si="4"/>
        <v>7227.5654020356951</v>
      </c>
      <c r="AG98" s="6">
        <f t="shared" si="5"/>
        <v>9578.5004114694784</v>
      </c>
    </row>
    <row r="99" spans="22:33" x14ac:dyDescent="0.25">
      <c r="V99" s="6">
        <f t="shared" si="6"/>
        <v>7227.5654020356951</v>
      </c>
      <c r="W99" s="6">
        <v>89</v>
      </c>
      <c r="X99" s="5">
        <f>W99*VLOOKUP('Arrangement C'!$B$19,Data!$A$5:$AQ$12,40,FALSE)/1000</f>
        <v>2.9815000000000002E-3</v>
      </c>
      <c r="Y99" s="5">
        <f>W99*VLOOKUP('Arrangement C'!$B$19,Data!$A$5:$AQ$12,41,FALSE)/1000</f>
        <v>3.9160000000000002E-3</v>
      </c>
      <c r="Z99" s="5">
        <f>$W99*VLOOKUP('Arrangement C'!$B$19,Data!$A$5:$AQ$12,42,FALSE)/1000</f>
        <v>2.08705E-2</v>
      </c>
      <c r="AA99" s="5">
        <f>$W99*VLOOKUP('Arrangement C'!$B$19,Data!$A$5:$AQ$12,43,FALSE)/1000</f>
        <v>2.7678999999999999E-2</v>
      </c>
      <c r="AB99" s="170">
        <f t="shared" si="0"/>
        <v>8.0715000000000005E-3</v>
      </c>
      <c r="AC99" s="5">
        <f t="shared" si="1"/>
        <v>2.4765780000000001E-2</v>
      </c>
      <c r="AD99" s="5">
        <f t="shared" si="2"/>
        <v>2.5960500000000001E-2</v>
      </c>
      <c r="AE99" s="5">
        <f t="shared" si="3"/>
        <v>4.4778999999999999E-2</v>
      </c>
      <c r="AF99" s="6">
        <f t="shared" si="4"/>
        <v>7261.6668504003974</v>
      </c>
      <c r="AG99" s="6">
        <f t="shared" si="5"/>
        <v>9597.7035649109257</v>
      </c>
    </row>
    <row r="100" spans="22:33" x14ac:dyDescent="0.25">
      <c r="V100" s="6">
        <f t="shared" si="6"/>
        <v>7261.6668504003974</v>
      </c>
      <c r="W100" s="6">
        <v>88</v>
      </c>
      <c r="X100" s="5">
        <f>W100*VLOOKUP('Arrangement C'!$B$19,Data!$A$5:$AQ$12,40,FALSE)/1000</f>
        <v>2.9480000000000005E-3</v>
      </c>
      <c r="Y100" s="5">
        <f>W100*VLOOKUP('Arrangement C'!$B$19,Data!$A$5:$AQ$12,41,FALSE)/1000</f>
        <v>3.872E-3</v>
      </c>
      <c r="Z100" s="5">
        <f>$W100*VLOOKUP('Arrangement C'!$B$19,Data!$A$5:$AQ$12,42,FALSE)/1000</f>
        <v>2.0636000000000002E-2</v>
      </c>
      <c r="AA100" s="5">
        <f>$W100*VLOOKUP('Arrangement C'!$B$19,Data!$A$5:$AQ$12,43,FALSE)/1000</f>
        <v>2.7368E-2</v>
      </c>
      <c r="AB100" s="170">
        <f t="shared" si="0"/>
        <v>8.038E-3</v>
      </c>
      <c r="AC100" s="5">
        <f t="shared" si="1"/>
        <v>2.4721780000000002E-2</v>
      </c>
      <c r="AD100" s="5">
        <f t="shared" si="2"/>
        <v>2.5726000000000002E-2</v>
      </c>
      <c r="AE100" s="5">
        <f t="shared" si="3"/>
        <v>4.4468000000000001E-2</v>
      </c>
      <c r="AF100" s="6">
        <f t="shared" si="4"/>
        <v>7296.0829005832866</v>
      </c>
      <c r="AG100" s="6">
        <f t="shared" si="5"/>
        <v>9616.9791575873642</v>
      </c>
    </row>
    <row r="101" spans="22:33" x14ac:dyDescent="0.25">
      <c r="V101" s="6">
        <f t="shared" si="6"/>
        <v>7296.0829005832866</v>
      </c>
      <c r="W101" s="6">
        <v>87</v>
      </c>
      <c r="X101" s="5">
        <f>W101*VLOOKUP('Arrangement C'!$B$19,Data!$A$5:$AQ$12,40,FALSE)/1000</f>
        <v>2.9145000000000004E-3</v>
      </c>
      <c r="Y101" s="5">
        <f>W101*VLOOKUP('Arrangement C'!$B$19,Data!$A$5:$AQ$12,41,FALSE)/1000</f>
        <v>3.8279999999999998E-3</v>
      </c>
      <c r="Z101" s="5">
        <f>$W101*VLOOKUP('Arrangement C'!$B$19,Data!$A$5:$AQ$12,42,FALSE)/1000</f>
        <v>2.0401500000000003E-2</v>
      </c>
      <c r="AA101" s="5">
        <f>$W101*VLOOKUP('Arrangement C'!$B$19,Data!$A$5:$AQ$12,43,FALSE)/1000</f>
        <v>2.7056999999999998E-2</v>
      </c>
      <c r="AB101" s="170">
        <f t="shared" si="0"/>
        <v>8.0045000000000012E-3</v>
      </c>
      <c r="AC101" s="5">
        <f t="shared" si="1"/>
        <v>2.4677780000000003E-2</v>
      </c>
      <c r="AD101" s="5">
        <f t="shared" si="2"/>
        <v>2.5491500000000004E-2</v>
      </c>
      <c r="AE101" s="5">
        <f t="shared" si="3"/>
        <v>4.4157000000000002E-2</v>
      </c>
      <c r="AF101" s="6">
        <f t="shared" si="4"/>
        <v>7330.8177971627811</v>
      </c>
      <c r="AG101" s="6">
        <f t="shared" si="5"/>
        <v>9636.3275698625257</v>
      </c>
    </row>
    <row r="102" spans="22:33" x14ac:dyDescent="0.25">
      <c r="V102" s="6">
        <f t="shared" si="6"/>
        <v>7330.8177971627811</v>
      </c>
      <c r="W102" s="6">
        <v>86</v>
      </c>
      <c r="X102" s="5">
        <f>W102*VLOOKUP('Arrangement C'!$B$19,Data!$A$5:$AQ$12,40,FALSE)/1000</f>
        <v>2.8810000000000003E-3</v>
      </c>
      <c r="Y102" s="5">
        <f>W102*VLOOKUP('Arrangement C'!$B$19,Data!$A$5:$AQ$12,41,FALSE)/1000</f>
        <v>3.7839999999999996E-3</v>
      </c>
      <c r="Z102" s="5">
        <f>$W102*VLOOKUP('Arrangement C'!$B$19,Data!$A$5:$AQ$12,42,FALSE)/1000</f>
        <v>2.0167000000000001E-2</v>
      </c>
      <c r="AA102" s="5">
        <f>$W102*VLOOKUP('Arrangement C'!$B$19,Data!$A$5:$AQ$12,43,FALSE)/1000</f>
        <v>2.6745999999999999E-2</v>
      </c>
      <c r="AB102" s="170">
        <f t="shared" ref="AB102:AB165" si="7">$N$20+$K$14+X102</f>
        <v>7.9710000000000007E-3</v>
      </c>
      <c r="AC102" s="5">
        <f t="shared" ref="AC102:AC165" si="8">$N$21+$K$15+Y102</f>
        <v>2.4633780000000001E-2</v>
      </c>
      <c r="AD102" s="5">
        <f t="shared" ref="AD102:AD165" si="9">Z102+$K$14</f>
        <v>2.5257000000000002E-2</v>
      </c>
      <c r="AE102" s="5">
        <f t="shared" ref="AE102:AE165" si="10">AA102+$K$15</f>
        <v>4.3845999999999996E-2</v>
      </c>
      <c r="AF102" s="6">
        <f t="shared" ref="AF102:AF165" si="11">3*250/((2*$AB102+$AD102)^2+(2*$AC102+$AE102)^2)^0.5</f>
        <v>7365.87585882035</v>
      </c>
      <c r="AG102" s="6">
        <f t="shared" ref="AG102:AG165" si="12">250/(AB102^2+AC102^2)^0.5</f>
        <v>9655.7491844977048</v>
      </c>
    </row>
    <row r="103" spans="22:33" x14ac:dyDescent="0.25">
      <c r="V103" s="6">
        <f t="shared" ref="V103:V166" si="13">AF102</f>
        <v>7365.87585882035</v>
      </c>
      <c r="W103" s="6">
        <v>85</v>
      </c>
      <c r="X103" s="5">
        <f>W103*VLOOKUP('Arrangement C'!$B$19,Data!$A$5:$AQ$12,40,FALSE)/1000</f>
        <v>2.8475000000000002E-3</v>
      </c>
      <c r="Y103" s="5">
        <f>W103*VLOOKUP('Arrangement C'!$B$19,Data!$A$5:$AQ$12,41,FALSE)/1000</f>
        <v>3.7399999999999998E-3</v>
      </c>
      <c r="Z103" s="5">
        <f>$W103*VLOOKUP('Arrangement C'!$B$19,Data!$A$5:$AQ$12,42,FALSE)/1000</f>
        <v>1.9932500000000002E-2</v>
      </c>
      <c r="AA103" s="5">
        <f>$W103*VLOOKUP('Arrangement C'!$B$19,Data!$A$5:$AQ$12,43,FALSE)/1000</f>
        <v>2.6435E-2</v>
      </c>
      <c r="AB103" s="170">
        <f t="shared" si="7"/>
        <v>7.9375000000000001E-3</v>
      </c>
      <c r="AC103" s="5">
        <f t="shared" si="8"/>
        <v>2.4589780000000002E-2</v>
      </c>
      <c r="AD103" s="5">
        <f t="shared" si="9"/>
        <v>2.5022500000000003E-2</v>
      </c>
      <c r="AE103" s="5">
        <f t="shared" si="10"/>
        <v>4.3535000000000004E-2</v>
      </c>
      <c r="AF103" s="6">
        <f t="shared" si="11"/>
        <v>7401.2614798978821</v>
      </c>
      <c r="AG103" s="6">
        <f t="shared" si="12"/>
        <v>9675.2443866674985</v>
      </c>
    </row>
    <row r="104" spans="22:33" x14ac:dyDescent="0.25">
      <c r="V104" s="6">
        <f t="shared" si="13"/>
        <v>7401.2614798978821</v>
      </c>
      <c r="W104" s="6">
        <v>84</v>
      </c>
      <c r="X104" s="5">
        <f>W104*VLOOKUP('Arrangement C'!$B$19,Data!$A$5:$AQ$12,40,FALSE)/1000</f>
        <v>2.8140000000000001E-3</v>
      </c>
      <c r="Y104" s="5">
        <f>W104*VLOOKUP('Arrangement C'!$B$19,Data!$A$5:$AQ$12,41,FALSE)/1000</f>
        <v>3.6959999999999996E-3</v>
      </c>
      <c r="Z104" s="5">
        <f>$W104*VLOOKUP('Arrangement C'!$B$19,Data!$A$5:$AQ$12,42,FALSE)/1000</f>
        <v>1.9698E-2</v>
      </c>
      <c r="AA104" s="5">
        <f>$W104*VLOOKUP('Arrangement C'!$B$19,Data!$A$5:$AQ$12,43,FALSE)/1000</f>
        <v>2.6123999999999998E-2</v>
      </c>
      <c r="AB104" s="170">
        <f t="shared" si="7"/>
        <v>7.9039999999999996E-3</v>
      </c>
      <c r="AC104" s="5">
        <f t="shared" si="8"/>
        <v>2.4545780000000003E-2</v>
      </c>
      <c r="AD104" s="5">
        <f t="shared" si="9"/>
        <v>2.4788000000000001E-2</v>
      </c>
      <c r="AE104" s="5">
        <f t="shared" si="10"/>
        <v>4.3223999999999999E-2</v>
      </c>
      <c r="AF104" s="6">
        <f t="shared" si="11"/>
        <v>7436.9791319923852</v>
      </c>
      <c r="AG104" s="6">
        <f t="shared" si="12"/>
        <v>9694.813563975631</v>
      </c>
    </row>
    <row r="105" spans="22:33" x14ac:dyDescent="0.25">
      <c r="V105" s="6">
        <f t="shared" si="13"/>
        <v>7436.9791319923852</v>
      </c>
      <c r="W105" s="6">
        <v>83</v>
      </c>
      <c r="X105" s="5">
        <f>W105*VLOOKUP('Arrangement C'!$B$19,Data!$A$5:$AQ$12,40,FALSE)/1000</f>
        <v>2.7805E-3</v>
      </c>
      <c r="Y105" s="5">
        <f>W105*VLOOKUP('Arrangement C'!$B$19,Data!$A$5:$AQ$12,41,FALSE)/1000</f>
        <v>3.6519999999999999E-3</v>
      </c>
      <c r="Z105" s="5">
        <f>$W105*VLOOKUP('Arrangement C'!$B$19,Data!$A$5:$AQ$12,42,FALSE)/1000</f>
        <v>1.9463499999999998E-2</v>
      </c>
      <c r="AA105" s="5">
        <f>$W105*VLOOKUP('Arrangement C'!$B$19,Data!$A$5:$AQ$12,43,FALSE)/1000</f>
        <v>2.5812999999999999E-2</v>
      </c>
      <c r="AB105" s="170">
        <f t="shared" si="7"/>
        <v>7.870499999999999E-3</v>
      </c>
      <c r="AC105" s="5">
        <f t="shared" si="8"/>
        <v>2.4501780000000001E-2</v>
      </c>
      <c r="AD105" s="5">
        <f t="shared" si="9"/>
        <v>2.4553499999999999E-2</v>
      </c>
      <c r="AE105" s="5">
        <f t="shared" si="10"/>
        <v>4.2913E-2</v>
      </c>
      <c r="AF105" s="6">
        <f t="shared" si="11"/>
        <v>7473.0333655889581</v>
      </c>
      <c r="AG105" s="6">
        <f t="shared" si="12"/>
        <v>9714.4571064708398</v>
      </c>
    </row>
    <row r="106" spans="22:33" x14ac:dyDescent="0.25">
      <c r="V106" s="6">
        <f t="shared" si="13"/>
        <v>7473.0333655889581</v>
      </c>
      <c r="W106" s="6">
        <v>82</v>
      </c>
      <c r="X106" s="5">
        <f>W106*VLOOKUP('Arrangement C'!$B$19,Data!$A$5:$AQ$12,40,FALSE)/1000</f>
        <v>2.7470000000000003E-3</v>
      </c>
      <c r="Y106" s="5">
        <f>W106*VLOOKUP('Arrangement C'!$B$19,Data!$A$5:$AQ$12,41,FALSE)/1000</f>
        <v>3.6079999999999997E-3</v>
      </c>
      <c r="Z106" s="5">
        <f>$W106*VLOOKUP('Arrangement C'!$B$19,Data!$A$5:$AQ$12,42,FALSE)/1000</f>
        <v>1.9229000000000003E-2</v>
      </c>
      <c r="AA106" s="5">
        <f>$W106*VLOOKUP('Arrangement C'!$B$19,Data!$A$5:$AQ$12,43,FALSE)/1000</f>
        <v>2.5502E-2</v>
      </c>
      <c r="AB106" s="170">
        <f t="shared" si="7"/>
        <v>7.8370000000000002E-3</v>
      </c>
      <c r="AC106" s="5">
        <f t="shared" si="8"/>
        <v>2.4457780000000002E-2</v>
      </c>
      <c r="AD106" s="5">
        <f t="shared" si="9"/>
        <v>2.4319000000000004E-2</v>
      </c>
      <c r="AE106" s="5">
        <f t="shared" si="10"/>
        <v>4.2602000000000001E-2</v>
      </c>
      <c r="AF106" s="6">
        <f t="shared" si="11"/>
        <v>7509.4288117330443</v>
      </c>
      <c r="AG106" s="6">
        <f t="shared" si="12"/>
        <v>9734.1754066628382</v>
      </c>
    </row>
    <row r="107" spans="22:33" x14ac:dyDescent="0.25">
      <c r="V107" s="6">
        <f t="shared" si="13"/>
        <v>7509.4288117330443</v>
      </c>
      <c r="W107" s="6">
        <v>81</v>
      </c>
      <c r="X107" s="5">
        <f>W107*VLOOKUP('Arrangement C'!$B$19,Data!$A$5:$AQ$12,40,FALSE)/1000</f>
        <v>2.7135000000000002E-3</v>
      </c>
      <c r="Y107" s="5">
        <f>W107*VLOOKUP('Arrangement C'!$B$19,Data!$A$5:$AQ$12,41,FALSE)/1000</f>
        <v>3.5639999999999995E-3</v>
      </c>
      <c r="Z107" s="5">
        <f>$W107*VLOOKUP('Arrangement C'!$B$19,Data!$A$5:$AQ$12,42,FALSE)/1000</f>
        <v>1.8994500000000001E-2</v>
      </c>
      <c r="AA107" s="5">
        <f>$W107*VLOOKUP('Arrangement C'!$B$19,Data!$A$5:$AQ$12,43,FALSE)/1000</f>
        <v>2.5190999999999998E-2</v>
      </c>
      <c r="AB107" s="170">
        <f t="shared" si="7"/>
        <v>7.8034999999999997E-3</v>
      </c>
      <c r="AC107" s="5">
        <f t="shared" si="8"/>
        <v>2.4413780000000003E-2</v>
      </c>
      <c r="AD107" s="5">
        <f t="shared" si="9"/>
        <v>2.4084500000000002E-2</v>
      </c>
      <c r="AE107" s="5">
        <f t="shared" si="10"/>
        <v>4.2290999999999995E-2</v>
      </c>
      <c r="AF107" s="6">
        <f t="shared" si="11"/>
        <v>7546.1701837429819</v>
      </c>
      <c r="AG107" s="6">
        <f t="shared" si="12"/>
        <v>9753.9688595383486</v>
      </c>
    </row>
    <row r="108" spans="22:33" x14ac:dyDescent="0.25">
      <c r="V108" s="6">
        <f t="shared" si="13"/>
        <v>7546.1701837429819</v>
      </c>
      <c r="W108" s="6">
        <v>80</v>
      </c>
      <c r="X108" s="5">
        <f>W108*VLOOKUP('Arrangement C'!$B$19,Data!$A$5:$AQ$12,40,FALSE)/1000</f>
        <v>2.6800000000000001E-3</v>
      </c>
      <c r="Y108" s="5">
        <f>W108*VLOOKUP('Arrangement C'!$B$19,Data!$A$5:$AQ$12,41,FALSE)/1000</f>
        <v>3.5199999999999997E-3</v>
      </c>
      <c r="Z108" s="5">
        <f>$W108*VLOOKUP('Arrangement C'!$B$19,Data!$A$5:$AQ$12,42,FALSE)/1000</f>
        <v>1.8760000000000002E-2</v>
      </c>
      <c r="AA108" s="5">
        <f>$W108*VLOOKUP('Arrangement C'!$B$19,Data!$A$5:$AQ$12,43,FALSE)/1000</f>
        <v>2.4879999999999999E-2</v>
      </c>
      <c r="AB108" s="170">
        <f t="shared" si="7"/>
        <v>7.77E-3</v>
      </c>
      <c r="AC108" s="5">
        <f t="shared" si="8"/>
        <v>2.4369780000000001E-2</v>
      </c>
      <c r="AD108" s="5">
        <f t="shared" si="9"/>
        <v>2.3850000000000003E-2</v>
      </c>
      <c r="AE108" s="5">
        <f t="shared" si="10"/>
        <v>4.1980000000000003E-2</v>
      </c>
      <c r="AF108" s="6">
        <f t="shared" si="11"/>
        <v>7583.2622789638845</v>
      </c>
      <c r="AG108" s="6">
        <f t="shared" si="12"/>
        <v>9773.8378625772184</v>
      </c>
    </row>
    <row r="109" spans="22:33" x14ac:dyDescent="0.25">
      <c r="V109" s="6">
        <f t="shared" si="13"/>
        <v>7583.2622789638845</v>
      </c>
      <c r="W109" s="6">
        <v>79</v>
      </c>
      <c r="X109" s="5">
        <f>W109*VLOOKUP('Arrangement C'!$B$19,Data!$A$5:$AQ$12,40,FALSE)/1000</f>
        <v>2.6465E-3</v>
      </c>
      <c r="Y109" s="5">
        <f>W109*VLOOKUP('Arrangement C'!$B$19,Data!$A$5:$AQ$12,41,FALSE)/1000</f>
        <v>3.4759999999999999E-3</v>
      </c>
      <c r="Z109" s="5">
        <f>$W109*VLOOKUP('Arrangement C'!$B$19,Data!$A$5:$AQ$12,42,FALSE)/1000</f>
        <v>1.85255E-2</v>
      </c>
      <c r="AA109" s="5">
        <f>$W109*VLOOKUP('Arrangement C'!$B$19,Data!$A$5:$AQ$12,43,FALSE)/1000</f>
        <v>2.4569000000000001E-2</v>
      </c>
      <c r="AB109" s="170">
        <f t="shared" si="7"/>
        <v>7.7365000000000003E-3</v>
      </c>
      <c r="AC109" s="5">
        <f t="shared" si="8"/>
        <v>2.4325780000000002E-2</v>
      </c>
      <c r="AD109" s="5">
        <f t="shared" si="9"/>
        <v>2.3615500000000001E-2</v>
      </c>
      <c r="AE109" s="5">
        <f t="shared" si="10"/>
        <v>4.1668999999999998E-2</v>
      </c>
      <c r="AF109" s="6">
        <f t="shared" si="11"/>
        <v>7620.7099805639291</v>
      </c>
      <c r="AG109" s="6">
        <f t="shared" si="12"/>
        <v>9793.7828157685908</v>
      </c>
    </row>
    <row r="110" spans="22:33" x14ac:dyDescent="0.25">
      <c r="V110" s="6">
        <f t="shared" si="13"/>
        <v>7620.7099805639291</v>
      </c>
      <c r="W110" s="6">
        <v>78</v>
      </c>
      <c r="X110" s="5">
        <f>W110*VLOOKUP('Arrangement C'!$B$19,Data!$A$5:$AQ$12,40,FALSE)/1000</f>
        <v>2.6129999999999999E-3</v>
      </c>
      <c r="Y110" s="5">
        <f>W110*VLOOKUP('Arrangement C'!$B$19,Data!$A$5:$AQ$12,41,FALSE)/1000</f>
        <v>3.4320000000000002E-3</v>
      </c>
      <c r="Z110" s="5">
        <f>$W110*VLOOKUP('Arrangement C'!$B$19,Data!$A$5:$AQ$12,42,FALSE)/1000</f>
        <v>1.8291000000000002E-2</v>
      </c>
      <c r="AA110" s="5">
        <f>$W110*VLOOKUP('Arrangement C'!$B$19,Data!$A$5:$AQ$12,43,FALSE)/1000</f>
        <v>2.4257999999999998E-2</v>
      </c>
      <c r="AB110" s="170">
        <f t="shared" si="7"/>
        <v>7.7029999999999998E-3</v>
      </c>
      <c r="AC110" s="5">
        <f t="shared" si="8"/>
        <v>2.4281780000000003E-2</v>
      </c>
      <c r="AD110" s="5">
        <f t="shared" si="9"/>
        <v>2.3381000000000002E-2</v>
      </c>
      <c r="AE110" s="5">
        <f t="shared" si="10"/>
        <v>4.1357999999999999E-2</v>
      </c>
      <c r="AF110" s="6">
        <f t="shared" si="11"/>
        <v>7658.5182593741347</v>
      </c>
      <c r="AG110" s="6">
        <f t="shared" si="12"/>
        <v>9813.8041216271686</v>
      </c>
    </row>
    <row r="111" spans="22:33" x14ac:dyDescent="0.25">
      <c r="V111" s="6">
        <f t="shared" si="13"/>
        <v>7658.5182593741347</v>
      </c>
      <c r="W111" s="6">
        <v>77</v>
      </c>
      <c r="X111" s="5">
        <f>W111*VLOOKUP('Arrangement C'!$B$19,Data!$A$5:$AQ$12,40,FALSE)/1000</f>
        <v>2.5795000000000002E-3</v>
      </c>
      <c r="Y111" s="5">
        <f>W111*VLOOKUP('Arrangement C'!$B$19,Data!$A$5:$AQ$12,41,FALSE)/1000</f>
        <v>3.388E-3</v>
      </c>
      <c r="Z111" s="5">
        <f>$W111*VLOOKUP('Arrangement C'!$B$19,Data!$A$5:$AQ$12,42,FALSE)/1000</f>
        <v>1.80565E-2</v>
      </c>
      <c r="AA111" s="5">
        <f>$W111*VLOOKUP('Arrangement C'!$B$19,Data!$A$5:$AQ$12,43,FALSE)/1000</f>
        <v>2.3947E-2</v>
      </c>
      <c r="AB111" s="170">
        <f t="shared" si="7"/>
        <v>7.6695000000000001E-3</v>
      </c>
      <c r="AC111" s="5">
        <f t="shared" si="8"/>
        <v>2.423778E-2</v>
      </c>
      <c r="AD111" s="5">
        <f t="shared" si="9"/>
        <v>2.31465E-2</v>
      </c>
      <c r="AE111" s="5">
        <f t="shared" si="10"/>
        <v>4.1047E-2</v>
      </c>
      <c r="AF111" s="6">
        <f t="shared" si="11"/>
        <v>7696.6921757727869</v>
      </c>
      <c r="AG111" s="6">
        <f t="shared" si="12"/>
        <v>9833.9021852095229</v>
      </c>
    </row>
    <row r="112" spans="22:33" x14ac:dyDescent="0.25">
      <c r="V112" s="6">
        <f t="shared" si="13"/>
        <v>7696.6921757727869</v>
      </c>
      <c r="W112" s="6">
        <v>76</v>
      </c>
      <c r="X112" s="5">
        <f>W112*VLOOKUP('Arrangement C'!$B$19,Data!$A$5:$AQ$12,40,FALSE)/1000</f>
        <v>2.5460000000000001E-3</v>
      </c>
      <c r="Y112" s="5">
        <f>W112*VLOOKUP('Arrangement C'!$B$19,Data!$A$5:$AQ$12,41,FALSE)/1000</f>
        <v>3.3439999999999998E-3</v>
      </c>
      <c r="Z112" s="5">
        <f>$W112*VLOOKUP('Arrangement C'!$B$19,Data!$A$5:$AQ$12,42,FALSE)/1000</f>
        <v>1.7822000000000001E-2</v>
      </c>
      <c r="AA112" s="5">
        <f>$W112*VLOOKUP('Arrangement C'!$B$19,Data!$A$5:$AQ$12,43,FALSE)/1000</f>
        <v>2.3636000000000001E-2</v>
      </c>
      <c r="AB112" s="170">
        <f t="shared" si="7"/>
        <v>7.6360000000000004E-3</v>
      </c>
      <c r="AC112" s="5">
        <f t="shared" si="8"/>
        <v>2.4193780000000002E-2</v>
      </c>
      <c r="AD112" s="5">
        <f t="shared" si="9"/>
        <v>2.2912000000000002E-2</v>
      </c>
      <c r="AE112" s="5">
        <f t="shared" si="10"/>
        <v>4.0736000000000001E-2</v>
      </c>
      <c r="AF112" s="6">
        <f t="shared" si="11"/>
        <v>7735.2368816155968</v>
      </c>
      <c r="AG112" s="6">
        <f t="shared" si="12"/>
        <v>9854.0774141304828</v>
      </c>
    </row>
    <row r="113" spans="22:33" x14ac:dyDescent="0.25">
      <c r="V113" s="6">
        <f t="shared" si="13"/>
        <v>7735.2368816155968</v>
      </c>
      <c r="W113" s="6">
        <v>75</v>
      </c>
      <c r="X113" s="5">
        <f>W113*VLOOKUP('Arrangement C'!$B$19,Data!$A$5:$AQ$12,40,FALSE)/1000</f>
        <v>2.5125E-3</v>
      </c>
      <c r="Y113" s="5">
        <f>W113*VLOOKUP('Arrangement C'!$B$19,Data!$A$5:$AQ$12,41,FALSE)/1000</f>
        <v>3.3E-3</v>
      </c>
      <c r="Z113" s="5">
        <f>$W113*VLOOKUP('Arrangement C'!$B$19,Data!$A$5:$AQ$12,42,FALSE)/1000</f>
        <v>1.7587500000000002E-2</v>
      </c>
      <c r="AA113" s="5">
        <f>$W113*VLOOKUP('Arrangement C'!$B$19,Data!$A$5:$AQ$12,43,FALSE)/1000</f>
        <v>2.3324999999999999E-2</v>
      </c>
      <c r="AB113" s="170">
        <f t="shared" si="7"/>
        <v>7.6024999999999999E-3</v>
      </c>
      <c r="AC113" s="5">
        <f t="shared" si="8"/>
        <v>2.4149780000000003E-2</v>
      </c>
      <c r="AD113" s="5">
        <f t="shared" si="9"/>
        <v>2.2677500000000003E-2</v>
      </c>
      <c r="AE113" s="5">
        <f t="shared" si="10"/>
        <v>4.0425000000000003E-2</v>
      </c>
      <c r="AF113" s="6">
        <f t="shared" si="11"/>
        <v>7774.1576222128579</v>
      </c>
      <c r="AG113" s="6">
        <f t="shared" si="12"/>
        <v>9874.3302185796001</v>
      </c>
    </row>
    <row r="114" spans="22:33" x14ac:dyDescent="0.25">
      <c r="V114" s="6">
        <f t="shared" si="13"/>
        <v>7774.1576222128579</v>
      </c>
      <c r="W114" s="6">
        <v>74</v>
      </c>
      <c r="X114" s="5">
        <f>W114*VLOOKUP('Arrangement C'!$B$19,Data!$A$5:$AQ$12,40,FALSE)/1000</f>
        <v>2.4790000000000003E-3</v>
      </c>
      <c r="Y114" s="5">
        <f>W114*VLOOKUP('Arrangement C'!$B$19,Data!$A$5:$AQ$12,41,FALSE)/1000</f>
        <v>3.2559999999999998E-3</v>
      </c>
      <c r="Z114" s="5">
        <f>$W114*VLOOKUP('Arrangement C'!$B$19,Data!$A$5:$AQ$12,42,FALSE)/1000</f>
        <v>1.7353E-2</v>
      </c>
      <c r="AA114" s="5">
        <f>$W114*VLOOKUP('Arrangement C'!$B$19,Data!$A$5:$AQ$12,43,FALSE)/1000</f>
        <v>2.3014E-2</v>
      </c>
      <c r="AB114" s="170">
        <f t="shared" si="7"/>
        <v>7.5690000000000002E-3</v>
      </c>
      <c r="AC114" s="5">
        <f t="shared" si="8"/>
        <v>2.410578E-2</v>
      </c>
      <c r="AD114" s="5">
        <f t="shared" si="9"/>
        <v>2.2443000000000001E-2</v>
      </c>
      <c r="AE114" s="5">
        <f t="shared" si="10"/>
        <v>4.0113999999999997E-2</v>
      </c>
      <c r="AF114" s="6">
        <f t="shared" si="11"/>
        <v>7813.4597383547289</v>
      </c>
      <c r="AG114" s="6">
        <f t="shared" si="12"/>
        <v>9894.6610113376719</v>
      </c>
    </row>
    <row r="115" spans="22:33" x14ac:dyDescent="0.25">
      <c r="V115" s="6">
        <f t="shared" si="13"/>
        <v>7813.4597383547289</v>
      </c>
      <c r="W115" s="6">
        <v>73</v>
      </c>
      <c r="X115" s="5">
        <f>W115*VLOOKUP('Arrangement C'!$B$19,Data!$A$5:$AQ$12,40,FALSE)/1000</f>
        <v>2.4455000000000002E-3</v>
      </c>
      <c r="Y115" s="5">
        <f>W115*VLOOKUP('Arrangement C'!$B$19,Data!$A$5:$AQ$12,41,FALSE)/1000</f>
        <v>3.2119999999999996E-3</v>
      </c>
      <c r="Z115" s="5">
        <f>$W115*VLOOKUP('Arrangement C'!$B$19,Data!$A$5:$AQ$12,42,FALSE)/1000</f>
        <v>1.7118500000000002E-2</v>
      </c>
      <c r="AA115" s="5">
        <f>$W115*VLOOKUP('Arrangement C'!$B$19,Data!$A$5:$AQ$12,43,FALSE)/1000</f>
        <v>2.2703000000000001E-2</v>
      </c>
      <c r="AB115" s="170">
        <f t="shared" si="7"/>
        <v>7.5355000000000005E-3</v>
      </c>
      <c r="AC115" s="5">
        <f t="shared" si="8"/>
        <v>2.4061780000000001E-2</v>
      </c>
      <c r="AD115" s="5">
        <f t="shared" si="9"/>
        <v>2.2208500000000003E-2</v>
      </c>
      <c r="AE115" s="5">
        <f t="shared" si="10"/>
        <v>3.9803000000000005E-2</v>
      </c>
      <c r="AF115" s="6">
        <f t="shared" si="11"/>
        <v>7853.148668385933</v>
      </c>
      <c r="AG115" s="6">
        <f t="shared" si="12"/>
        <v>9915.0702077933165</v>
      </c>
    </row>
    <row r="116" spans="22:33" x14ac:dyDescent="0.25">
      <c r="V116" s="6">
        <f t="shared" si="13"/>
        <v>7853.148668385933</v>
      </c>
      <c r="W116" s="6">
        <v>72</v>
      </c>
      <c r="X116" s="5">
        <f>W116*VLOOKUP('Arrangement C'!$B$19,Data!$A$5:$AQ$12,40,FALSE)/1000</f>
        <v>2.4120000000000001E-3</v>
      </c>
      <c r="Y116" s="5">
        <f>W116*VLOOKUP('Arrangement C'!$B$19,Data!$A$5:$AQ$12,41,FALSE)/1000</f>
        <v>3.1679999999999998E-3</v>
      </c>
      <c r="Z116" s="5">
        <f>$W116*VLOOKUP('Arrangement C'!$B$19,Data!$A$5:$AQ$12,42,FALSE)/1000</f>
        <v>1.6884E-2</v>
      </c>
      <c r="AA116" s="5">
        <f>$W116*VLOOKUP('Arrangement C'!$B$19,Data!$A$5:$AQ$12,43,FALSE)/1000</f>
        <v>2.2391999999999999E-2</v>
      </c>
      <c r="AB116" s="170">
        <f t="shared" si="7"/>
        <v>7.502E-3</v>
      </c>
      <c r="AC116" s="5">
        <f t="shared" si="8"/>
        <v>2.4017780000000002E-2</v>
      </c>
      <c r="AD116" s="5">
        <f t="shared" si="9"/>
        <v>2.1974E-2</v>
      </c>
      <c r="AE116" s="5">
        <f t="shared" si="10"/>
        <v>3.9491999999999999E-2</v>
      </c>
      <c r="AF116" s="6">
        <f t="shared" si="11"/>
        <v>7893.2299503311242</v>
      </c>
      <c r="AG116" s="6">
        <f t="shared" si="12"/>
        <v>9935.5582259596522</v>
      </c>
    </row>
    <row r="117" spans="22:33" x14ac:dyDescent="0.25">
      <c r="V117" s="6">
        <f t="shared" si="13"/>
        <v>7893.2299503311242</v>
      </c>
      <c r="W117" s="6">
        <v>71</v>
      </c>
      <c r="X117" s="5">
        <f>W117*VLOOKUP('Arrangement C'!$B$19,Data!$A$5:$AQ$12,40,FALSE)/1000</f>
        <v>2.3785000000000004E-3</v>
      </c>
      <c r="Y117" s="5">
        <f>W117*VLOOKUP('Arrangement C'!$B$19,Data!$A$5:$AQ$12,41,FALSE)/1000</f>
        <v>3.1239999999999996E-3</v>
      </c>
      <c r="Z117" s="5">
        <f>$W117*VLOOKUP('Arrangement C'!$B$19,Data!$A$5:$AQ$12,42,FALSE)/1000</f>
        <v>1.6649500000000001E-2</v>
      </c>
      <c r="AA117" s="5">
        <f>$W117*VLOOKUP('Arrangement C'!$B$19,Data!$A$5:$AQ$12,43,FALSE)/1000</f>
        <v>2.2081E-2</v>
      </c>
      <c r="AB117" s="170">
        <f t="shared" si="7"/>
        <v>7.4685000000000003E-3</v>
      </c>
      <c r="AC117" s="5">
        <f t="shared" si="8"/>
        <v>2.397378E-2</v>
      </c>
      <c r="AD117" s="5">
        <f t="shared" si="9"/>
        <v>2.1739500000000002E-2</v>
      </c>
      <c r="AE117" s="5">
        <f t="shared" si="10"/>
        <v>3.9181000000000001E-2</v>
      </c>
      <c r="AF117" s="6">
        <f t="shared" si="11"/>
        <v>7933.7092240721968</v>
      </c>
      <c r="AG117" s="6">
        <f t="shared" si="12"/>
        <v>9956.1254864909952</v>
      </c>
    </row>
    <row r="118" spans="22:33" x14ac:dyDescent="0.25">
      <c r="V118" s="6">
        <f t="shared" si="13"/>
        <v>7933.7092240721968</v>
      </c>
      <c r="W118" s="6">
        <v>70</v>
      </c>
      <c r="X118" s="5">
        <f>W118*VLOOKUP('Arrangement C'!$B$19,Data!$A$5:$AQ$12,40,FALSE)/1000</f>
        <v>2.3450000000000003E-3</v>
      </c>
      <c r="Y118" s="5">
        <f>W118*VLOOKUP('Arrangement C'!$B$19,Data!$A$5:$AQ$12,41,FALSE)/1000</f>
        <v>3.0799999999999998E-3</v>
      </c>
      <c r="Z118" s="5">
        <f>$W118*VLOOKUP('Arrangement C'!$B$19,Data!$A$5:$AQ$12,42,FALSE)/1000</f>
        <v>1.6415000000000003E-2</v>
      </c>
      <c r="AA118" s="5">
        <f>$W118*VLOOKUP('Arrangement C'!$B$19,Data!$A$5:$AQ$12,43,FALSE)/1000</f>
        <v>2.1770000000000001E-2</v>
      </c>
      <c r="AB118" s="170">
        <f t="shared" si="7"/>
        <v>7.4350000000000006E-3</v>
      </c>
      <c r="AC118" s="5">
        <f t="shared" si="8"/>
        <v>2.3929780000000001E-2</v>
      </c>
      <c r="AD118" s="5">
        <f t="shared" si="9"/>
        <v>2.1505000000000003E-2</v>
      </c>
      <c r="AE118" s="5">
        <f t="shared" si="10"/>
        <v>3.8870000000000002E-2</v>
      </c>
      <c r="AF118" s="6">
        <f t="shared" si="11"/>
        <v>7974.5922335789128</v>
      </c>
      <c r="AG118" s="6">
        <f t="shared" si="12"/>
        <v>9976.7724126996436</v>
      </c>
    </row>
    <row r="119" spans="22:33" x14ac:dyDescent="0.25">
      <c r="V119" s="6">
        <f t="shared" si="13"/>
        <v>7974.5922335789128</v>
      </c>
      <c r="W119" s="6">
        <v>69</v>
      </c>
      <c r="X119" s="5">
        <f>W119*VLOOKUP('Arrangement C'!$B$19,Data!$A$5:$AQ$12,40,FALSE)/1000</f>
        <v>2.3115000000000002E-3</v>
      </c>
      <c r="Y119" s="5">
        <f>W119*VLOOKUP('Arrangement C'!$B$19,Data!$A$5:$AQ$12,41,FALSE)/1000</f>
        <v>3.0360000000000001E-3</v>
      </c>
      <c r="Z119" s="5">
        <f>$W119*VLOOKUP('Arrangement C'!$B$19,Data!$A$5:$AQ$12,42,FALSE)/1000</f>
        <v>1.61805E-2</v>
      </c>
      <c r="AA119" s="5">
        <f>$W119*VLOOKUP('Arrangement C'!$B$19,Data!$A$5:$AQ$12,43,FALSE)/1000</f>
        <v>2.1458999999999999E-2</v>
      </c>
      <c r="AB119" s="170">
        <f t="shared" si="7"/>
        <v>7.4015000000000001E-3</v>
      </c>
      <c r="AC119" s="5">
        <f t="shared" si="8"/>
        <v>2.3885780000000002E-2</v>
      </c>
      <c r="AD119" s="5">
        <f t="shared" si="9"/>
        <v>2.1270500000000001E-2</v>
      </c>
      <c r="AE119" s="5">
        <f t="shared" si="10"/>
        <v>3.8558999999999996E-2</v>
      </c>
      <c r="AF119" s="6">
        <f t="shared" si="11"/>
        <v>8015.8848291941649</v>
      </c>
      <c r="AG119" s="6">
        <f t="shared" si="12"/>
        <v>9997.4994305727287</v>
      </c>
    </row>
    <row r="120" spans="22:33" x14ac:dyDescent="0.25">
      <c r="V120" s="6">
        <f t="shared" si="13"/>
        <v>8015.8848291941649</v>
      </c>
      <c r="W120" s="6">
        <v>68</v>
      </c>
      <c r="X120" s="5">
        <f>W120*VLOOKUP('Arrangement C'!$B$19,Data!$A$5:$AQ$12,40,FALSE)/1000</f>
        <v>2.2780000000000001E-3</v>
      </c>
      <c r="Y120" s="5">
        <f>W120*VLOOKUP('Arrangement C'!$B$19,Data!$A$5:$AQ$12,41,FALSE)/1000</f>
        <v>2.9919999999999999E-3</v>
      </c>
      <c r="Z120" s="5">
        <f>$W120*VLOOKUP('Arrangement C'!$B$19,Data!$A$5:$AQ$12,42,FALSE)/1000</f>
        <v>1.5946000000000002E-2</v>
      </c>
      <c r="AA120" s="5">
        <f>$W120*VLOOKUP('Arrangement C'!$B$19,Data!$A$5:$AQ$12,43,FALSE)/1000</f>
        <v>2.1148E-2</v>
      </c>
      <c r="AB120" s="170">
        <f t="shared" si="7"/>
        <v>7.3679999999999995E-3</v>
      </c>
      <c r="AC120" s="5">
        <f t="shared" si="8"/>
        <v>2.384178E-2</v>
      </c>
      <c r="AD120" s="5">
        <f t="shared" si="9"/>
        <v>2.1036000000000003E-2</v>
      </c>
      <c r="AE120" s="5">
        <f t="shared" si="10"/>
        <v>3.8248000000000004E-2</v>
      </c>
      <c r="AF120" s="6">
        <f t="shared" si="11"/>
        <v>8057.5929699752605</v>
      </c>
      <c r="AG120" s="6">
        <f t="shared" si="12"/>
        <v>10018.306968789107</v>
      </c>
    </row>
    <row r="121" spans="22:33" x14ac:dyDescent="0.25">
      <c r="V121" s="6">
        <f t="shared" si="13"/>
        <v>8057.5929699752605</v>
      </c>
      <c r="W121" s="6">
        <v>67</v>
      </c>
      <c r="X121" s="5">
        <f>W121*VLOOKUP('Arrangement C'!$B$19,Data!$A$5:$AQ$12,40,FALSE)/1000</f>
        <v>2.2445E-3</v>
      </c>
      <c r="Y121" s="5">
        <f>W121*VLOOKUP('Arrangement C'!$B$19,Data!$A$5:$AQ$12,41,FALSE)/1000</f>
        <v>2.9480000000000001E-3</v>
      </c>
      <c r="Z121" s="5">
        <f>$W121*VLOOKUP('Arrangement C'!$B$19,Data!$A$5:$AQ$12,42,FALSE)/1000</f>
        <v>1.57115E-2</v>
      </c>
      <c r="AA121" s="5">
        <f>$W121*VLOOKUP('Arrangement C'!$B$19,Data!$A$5:$AQ$12,43,FALSE)/1000</f>
        <v>2.0837000000000001E-2</v>
      </c>
      <c r="AB121" s="170">
        <f t="shared" si="7"/>
        <v>7.3344999999999999E-3</v>
      </c>
      <c r="AC121" s="5">
        <f t="shared" si="8"/>
        <v>2.3797780000000001E-2</v>
      </c>
      <c r="AD121" s="5">
        <f t="shared" si="9"/>
        <v>2.0801500000000001E-2</v>
      </c>
      <c r="AE121" s="5">
        <f t="shared" si="10"/>
        <v>3.7936999999999999E-2</v>
      </c>
      <c r="AF121" s="6">
        <f t="shared" si="11"/>
        <v>8099.7227260927011</v>
      </c>
      <c r="AG121" s="6">
        <f t="shared" si="12"/>
        <v>10039.195458736314</v>
      </c>
    </row>
    <row r="122" spans="22:33" x14ac:dyDescent="0.25">
      <c r="V122" s="6">
        <f t="shared" si="13"/>
        <v>8099.7227260927011</v>
      </c>
      <c r="W122" s="6">
        <v>66</v>
      </c>
      <c r="X122" s="5">
        <f>W122*VLOOKUP('Arrangement C'!$B$19,Data!$A$5:$AQ$12,40,FALSE)/1000</f>
        <v>2.2110000000000003E-3</v>
      </c>
      <c r="Y122" s="5">
        <f>W122*VLOOKUP('Arrangement C'!$B$19,Data!$A$5:$AQ$12,41,FALSE)/1000</f>
        <v>2.9039999999999999E-3</v>
      </c>
      <c r="Z122" s="5">
        <f>$W122*VLOOKUP('Arrangement C'!$B$19,Data!$A$5:$AQ$12,42,FALSE)/1000</f>
        <v>1.5477000000000001E-2</v>
      </c>
      <c r="AA122" s="5">
        <f>$W122*VLOOKUP('Arrangement C'!$B$19,Data!$A$5:$AQ$12,43,FALSE)/1000</f>
        <v>2.0525999999999999E-2</v>
      </c>
      <c r="AB122" s="170">
        <f t="shared" si="7"/>
        <v>7.3010000000000002E-3</v>
      </c>
      <c r="AC122" s="5">
        <f t="shared" si="8"/>
        <v>2.3753780000000002E-2</v>
      </c>
      <c r="AD122" s="5">
        <f t="shared" si="9"/>
        <v>2.0567000000000002E-2</v>
      </c>
      <c r="AE122" s="5">
        <f t="shared" si="10"/>
        <v>3.7626E-2</v>
      </c>
      <c r="AF122" s="6">
        <f t="shared" si="11"/>
        <v>8142.2802812878335</v>
      </c>
      <c r="AG122" s="6">
        <f t="shared" si="12"/>
        <v>10060.165334527605</v>
      </c>
    </row>
    <row r="123" spans="22:33" x14ac:dyDescent="0.25">
      <c r="V123" s="6">
        <f t="shared" si="13"/>
        <v>8142.2802812878335</v>
      </c>
      <c r="W123" s="6">
        <v>65</v>
      </c>
      <c r="X123" s="5">
        <f>W123*VLOOKUP('Arrangement C'!$B$19,Data!$A$5:$AQ$12,40,FALSE)/1000</f>
        <v>2.1775000000000002E-3</v>
      </c>
      <c r="Y123" s="5">
        <f>W123*VLOOKUP('Arrangement C'!$B$19,Data!$A$5:$AQ$12,41,FALSE)/1000</f>
        <v>2.8599999999999997E-3</v>
      </c>
      <c r="Z123" s="5">
        <f>$W123*VLOOKUP('Arrangement C'!$B$19,Data!$A$5:$AQ$12,42,FALSE)/1000</f>
        <v>1.5242500000000001E-2</v>
      </c>
      <c r="AA123" s="5">
        <f>$W123*VLOOKUP('Arrangement C'!$B$19,Data!$A$5:$AQ$12,43,FALSE)/1000</f>
        <v>2.0215E-2</v>
      </c>
      <c r="AB123" s="170">
        <f t="shared" si="7"/>
        <v>7.2674999999999997E-3</v>
      </c>
      <c r="AC123" s="5">
        <f t="shared" si="8"/>
        <v>2.370978E-2</v>
      </c>
      <c r="AD123" s="5">
        <f t="shared" si="9"/>
        <v>2.03325E-2</v>
      </c>
      <c r="AE123" s="5">
        <f t="shared" si="10"/>
        <v>3.7315000000000001E-2</v>
      </c>
      <c r="AF123" s="6">
        <f t="shared" si="11"/>
        <v>8185.2719353909179</v>
      </c>
      <c r="AG123" s="6">
        <f t="shared" si="12"/>
        <v>10081.217033018993</v>
      </c>
    </row>
    <row r="124" spans="22:33" x14ac:dyDescent="0.25">
      <c r="V124" s="6">
        <f t="shared" si="13"/>
        <v>8185.2719353909179</v>
      </c>
      <c r="W124" s="6">
        <v>64</v>
      </c>
      <c r="X124" s="5">
        <f>W124*VLOOKUP('Arrangement C'!$B$19,Data!$A$5:$AQ$12,40,FALSE)/1000</f>
        <v>2.1440000000000001E-3</v>
      </c>
      <c r="Y124" s="5">
        <f>W124*VLOOKUP('Arrangement C'!$B$19,Data!$A$5:$AQ$12,41,FALSE)/1000</f>
        <v>2.8159999999999999E-3</v>
      </c>
      <c r="Z124" s="5">
        <f>$W124*VLOOKUP('Arrangement C'!$B$19,Data!$A$5:$AQ$12,42,FALSE)/1000</f>
        <v>1.5008000000000001E-2</v>
      </c>
      <c r="AA124" s="5">
        <f>$W124*VLOOKUP('Arrangement C'!$B$19,Data!$A$5:$AQ$12,43,FALSE)/1000</f>
        <v>1.9904000000000002E-2</v>
      </c>
      <c r="AB124" s="170">
        <f t="shared" si="7"/>
        <v>7.234E-3</v>
      </c>
      <c r="AC124" s="5">
        <f t="shared" si="8"/>
        <v>2.3665780000000001E-2</v>
      </c>
      <c r="AD124" s="5">
        <f t="shared" si="9"/>
        <v>2.0098000000000001E-2</v>
      </c>
      <c r="AE124" s="5">
        <f t="shared" si="10"/>
        <v>3.7004000000000002E-2</v>
      </c>
      <c r="AF124" s="6">
        <f t="shared" si="11"/>
        <v>8228.7041069010957</v>
      </c>
      <c r="AG124" s="6">
        <f t="shared" si="12"/>
        <v>10102.350993826403</v>
      </c>
    </row>
    <row r="125" spans="22:33" x14ac:dyDescent="0.25">
      <c r="V125" s="6">
        <f t="shared" si="13"/>
        <v>8228.7041069010957</v>
      </c>
      <c r="W125" s="6">
        <v>63</v>
      </c>
      <c r="X125" s="5">
        <f>W125*VLOOKUP('Arrangement C'!$B$19,Data!$A$5:$AQ$12,40,FALSE)/1000</f>
        <v>2.1105E-3</v>
      </c>
      <c r="Y125" s="5">
        <f>W125*VLOOKUP('Arrangement C'!$B$19,Data!$A$5:$AQ$12,41,FALSE)/1000</f>
        <v>2.7719999999999997E-3</v>
      </c>
      <c r="Z125" s="5">
        <f>$W125*VLOOKUP('Arrangement C'!$B$19,Data!$A$5:$AQ$12,42,FALSE)/1000</f>
        <v>1.47735E-2</v>
      </c>
      <c r="AA125" s="5">
        <f>$W125*VLOOKUP('Arrangement C'!$B$19,Data!$A$5:$AQ$12,43,FALSE)/1000</f>
        <v>1.9592999999999999E-2</v>
      </c>
      <c r="AB125" s="170">
        <f t="shared" si="7"/>
        <v>7.2005000000000003E-3</v>
      </c>
      <c r="AC125" s="5">
        <f t="shared" si="8"/>
        <v>2.3621780000000002E-2</v>
      </c>
      <c r="AD125" s="5">
        <f t="shared" si="9"/>
        <v>1.9863499999999999E-2</v>
      </c>
      <c r="AE125" s="5">
        <f t="shared" si="10"/>
        <v>3.6693000000000003E-2</v>
      </c>
      <c r="AF125" s="6">
        <f t="shared" si="11"/>
        <v>8272.5833356298062</v>
      </c>
      <c r="AG125" s="6">
        <f t="shared" si="12"/>
        <v>10123.56765934284</v>
      </c>
    </row>
    <row r="126" spans="22:33" x14ac:dyDescent="0.25">
      <c r="V126" s="6">
        <f t="shared" si="13"/>
        <v>8272.5833356298062</v>
      </c>
      <c r="W126" s="6">
        <v>62</v>
      </c>
      <c r="X126" s="5">
        <f>W126*VLOOKUP('Arrangement C'!$B$19,Data!$A$5:$AQ$12,40,FALSE)/1000</f>
        <v>2.0769999999999999E-3</v>
      </c>
      <c r="Y126" s="5">
        <f>W126*VLOOKUP('Arrangement C'!$B$19,Data!$A$5:$AQ$12,41,FALSE)/1000</f>
        <v>2.728E-3</v>
      </c>
      <c r="Z126" s="5">
        <f>$W126*VLOOKUP('Arrangement C'!$B$19,Data!$A$5:$AQ$12,42,FALSE)/1000</f>
        <v>1.4539000000000002E-2</v>
      </c>
      <c r="AA126" s="5">
        <f>$W126*VLOOKUP('Arrangement C'!$B$19,Data!$A$5:$AQ$12,43,FALSE)/1000</f>
        <v>1.9282000000000001E-2</v>
      </c>
      <c r="AB126" s="170">
        <f t="shared" si="7"/>
        <v>7.1669999999999998E-3</v>
      </c>
      <c r="AC126" s="5">
        <f t="shared" si="8"/>
        <v>2.3577780000000003E-2</v>
      </c>
      <c r="AD126" s="5">
        <f t="shared" si="9"/>
        <v>1.9629000000000001E-2</v>
      </c>
      <c r="AE126" s="5">
        <f t="shared" si="10"/>
        <v>3.6381999999999998E-2</v>
      </c>
      <c r="AF126" s="6">
        <f t="shared" si="11"/>
        <v>8316.9162854092392</v>
      </c>
      <c r="AG126" s="6">
        <f t="shared" si="12"/>
        <v>10144.867474755609</v>
      </c>
    </row>
    <row r="127" spans="22:33" x14ac:dyDescent="0.25">
      <c r="V127" s="6">
        <f t="shared" si="13"/>
        <v>8316.9162854092392</v>
      </c>
      <c r="W127" s="6">
        <v>61</v>
      </c>
      <c r="X127" s="5">
        <f>W127*VLOOKUP('Arrangement C'!$B$19,Data!$A$5:$AQ$12,40,FALSE)/1000</f>
        <v>2.0435000000000002E-3</v>
      </c>
      <c r="Y127" s="5">
        <f>W127*VLOOKUP('Arrangement C'!$B$19,Data!$A$5:$AQ$12,41,FALSE)/1000</f>
        <v>2.6839999999999998E-3</v>
      </c>
      <c r="Z127" s="5">
        <f>$W127*VLOOKUP('Arrangement C'!$B$19,Data!$A$5:$AQ$12,42,FALSE)/1000</f>
        <v>1.4304500000000001E-2</v>
      </c>
      <c r="AA127" s="5">
        <f>$W127*VLOOKUP('Arrangement C'!$B$19,Data!$A$5:$AQ$12,43,FALSE)/1000</f>
        <v>1.8971000000000002E-2</v>
      </c>
      <c r="AB127" s="170">
        <f t="shared" si="7"/>
        <v>7.1335000000000001E-3</v>
      </c>
      <c r="AC127" s="5">
        <f t="shared" si="8"/>
        <v>2.3533780000000001E-2</v>
      </c>
      <c r="AD127" s="5">
        <f t="shared" si="9"/>
        <v>1.9394500000000002E-2</v>
      </c>
      <c r="AE127" s="5">
        <f t="shared" si="10"/>
        <v>3.6071000000000006E-2</v>
      </c>
      <c r="AF127" s="6">
        <f t="shared" si="11"/>
        <v>8361.7097468674383</v>
      </c>
      <c r="AG127" s="6">
        <f t="shared" si="12"/>
        <v>10166.250888063616</v>
      </c>
    </row>
    <row r="128" spans="22:33" x14ac:dyDescent="0.25">
      <c r="V128" s="6">
        <f t="shared" si="13"/>
        <v>8361.7097468674383</v>
      </c>
      <c r="W128" s="6">
        <v>60</v>
      </c>
      <c r="X128" s="5">
        <f>W128*VLOOKUP('Arrangement C'!$B$19,Data!$A$5:$AQ$12,40,FALSE)/1000</f>
        <v>2.0100000000000001E-3</v>
      </c>
      <c r="Y128" s="5">
        <f>W128*VLOOKUP('Arrangement C'!$B$19,Data!$A$5:$AQ$12,41,FALSE)/1000</f>
        <v>2.6399999999999996E-3</v>
      </c>
      <c r="Z128" s="5">
        <f>$W128*VLOOKUP('Arrangement C'!$B$19,Data!$A$5:$AQ$12,42,FALSE)/1000</f>
        <v>1.4070000000000001E-2</v>
      </c>
      <c r="AA128" s="5">
        <f>$W128*VLOOKUP('Arrangement C'!$B$19,Data!$A$5:$AQ$12,43,FALSE)/1000</f>
        <v>1.866E-2</v>
      </c>
      <c r="AB128" s="170">
        <f t="shared" si="7"/>
        <v>7.1000000000000004E-3</v>
      </c>
      <c r="AC128" s="5">
        <f t="shared" si="8"/>
        <v>2.3489780000000002E-2</v>
      </c>
      <c r="AD128" s="5">
        <f t="shared" si="9"/>
        <v>1.916E-2</v>
      </c>
      <c r="AE128" s="5">
        <f t="shared" si="10"/>
        <v>3.576E-2</v>
      </c>
      <c r="AF128" s="6">
        <f t="shared" si="11"/>
        <v>8406.9706402716529</v>
      </c>
      <c r="AG128" s="6">
        <f t="shared" si="12"/>
        <v>10187.718350094661</v>
      </c>
    </row>
    <row r="129" spans="22:33" x14ac:dyDescent="0.25">
      <c r="V129" s="6">
        <f t="shared" si="13"/>
        <v>8406.9706402716529</v>
      </c>
      <c r="W129" s="6">
        <v>59</v>
      </c>
      <c r="X129" s="5">
        <f>W129*VLOOKUP('Arrangement C'!$B$19,Data!$A$5:$AQ$12,40,FALSE)/1000</f>
        <v>1.9765E-3</v>
      </c>
      <c r="Y129" s="5">
        <f>W129*VLOOKUP('Arrangement C'!$B$19,Data!$A$5:$AQ$12,41,FALSE)/1000</f>
        <v>2.5959999999999998E-3</v>
      </c>
      <c r="Z129" s="5">
        <f>$W129*VLOOKUP('Arrangement C'!$B$19,Data!$A$5:$AQ$12,42,FALSE)/1000</f>
        <v>1.3835500000000002E-2</v>
      </c>
      <c r="AA129" s="5">
        <f>$W129*VLOOKUP('Arrangement C'!$B$19,Data!$A$5:$AQ$12,43,FALSE)/1000</f>
        <v>1.8349000000000001E-2</v>
      </c>
      <c r="AB129" s="170">
        <f t="shared" si="7"/>
        <v>7.0664999999999999E-3</v>
      </c>
      <c r="AC129" s="5">
        <f t="shared" si="8"/>
        <v>2.3445780000000003E-2</v>
      </c>
      <c r="AD129" s="5">
        <f t="shared" si="9"/>
        <v>1.8925500000000001E-2</v>
      </c>
      <c r="AE129" s="5">
        <f t="shared" si="10"/>
        <v>3.5449000000000001E-2</v>
      </c>
      <c r="AF129" s="6">
        <f t="shared" si="11"/>
        <v>8452.7060184416714</v>
      </c>
      <c r="AG129" s="6">
        <f t="shared" si="12"/>
        <v>10209.270314522842</v>
      </c>
    </row>
    <row r="130" spans="22:33" x14ac:dyDescent="0.25">
      <c r="V130" s="6">
        <f t="shared" si="13"/>
        <v>8452.7060184416714</v>
      </c>
      <c r="W130" s="6">
        <v>58</v>
      </c>
      <c r="X130" s="5">
        <f>W130*VLOOKUP('Arrangement C'!$B$19,Data!$A$5:$AQ$12,40,FALSE)/1000</f>
        <v>1.9430000000000001E-3</v>
      </c>
      <c r="Y130" s="5">
        <f>W130*VLOOKUP('Arrangement C'!$B$19,Data!$A$5:$AQ$12,41,FALSE)/1000</f>
        <v>2.552E-3</v>
      </c>
      <c r="Z130" s="5">
        <f>$W130*VLOOKUP('Arrangement C'!$B$19,Data!$A$5:$AQ$12,42,FALSE)/1000</f>
        <v>1.3601E-2</v>
      </c>
      <c r="AA130" s="5">
        <f>$W130*VLOOKUP('Arrangement C'!$B$19,Data!$A$5:$AQ$12,43,FALSE)/1000</f>
        <v>1.8038000000000002E-2</v>
      </c>
      <c r="AB130" s="170">
        <f t="shared" si="7"/>
        <v>7.0330000000000002E-3</v>
      </c>
      <c r="AC130" s="5">
        <f t="shared" si="8"/>
        <v>2.340178E-2</v>
      </c>
      <c r="AD130" s="5">
        <f t="shared" si="9"/>
        <v>1.8690999999999999E-2</v>
      </c>
      <c r="AE130" s="5">
        <f t="shared" si="10"/>
        <v>3.5138000000000003E-2</v>
      </c>
      <c r="AF130" s="6">
        <f t="shared" si="11"/>
        <v>8498.9230697347957</v>
      </c>
      <c r="AG130" s="6">
        <f t="shared" si="12"/>
        <v>10230.907237885946</v>
      </c>
    </row>
    <row r="131" spans="22:33" x14ac:dyDescent="0.25">
      <c r="V131" s="6">
        <f t="shared" si="13"/>
        <v>8498.9230697347957</v>
      </c>
      <c r="W131" s="6">
        <v>57</v>
      </c>
      <c r="X131" s="5">
        <f>W131*VLOOKUP('Arrangement C'!$B$19,Data!$A$5:$AQ$12,40,FALSE)/1000</f>
        <v>1.9095000000000002E-3</v>
      </c>
      <c r="Y131" s="5">
        <f>W131*VLOOKUP('Arrangement C'!$B$19,Data!$A$5:$AQ$12,41,FALSE)/1000</f>
        <v>2.5079999999999998E-3</v>
      </c>
      <c r="Z131" s="5">
        <f>$W131*VLOOKUP('Arrangement C'!$B$19,Data!$A$5:$AQ$12,42,FALSE)/1000</f>
        <v>1.33665E-2</v>
      </c>
      <c r="AA131" s="5">
        <f>$W131*VLOOKUP('Arrangement C'!$B$19,Data!$A$5:$AQ$12,43,FALSE)/1000</f>
        <v>1.7727E-2</v>
      </c>
      <c r="AB131" s="170">
        <f t="shared" si="7"/>
        <v>6.9995000000000005E-3</v>
      </c>
      <c r="AC131" s="5">
        <f t="shared" si="8"/>
        <v>2.3357780000000002E-2</v>
      </c>
      <c r="AD131" s="5">
        <f t="shared" si="9"/>
        <v>1.8456500000000001E-2</v>
      </c>
      <c r="AE131" s="5">
        <f t="shared" si="10"/>
        <v>3.4826999999999997E-2</v>
      </c>
      <c r="AF131" s="6">
        <f t="shared" si="11"/>
        <v>8545.6291211041826</v>
      </c>
      <c r="AG131" s="6">
        <f t="shared" si="12"/>
        <v>10252.629579602906</v>
      </c>
    </row>
    <row r="132" spans="22:33" x14ac:dyDescent="0.25">
      <c r="V132" s="6">
        <f t="shared" si="13"/>
        <v>8545.6291211041826</v>
      </c>
      <c r="W132" s="6">
        <v>56</v>
      </c>
      <c r="X132" s="5">
        <f>W132*VLOOKUP('Arrangement C'!$B$19,Data!$A$5:$AQ$12,40,FALSE)/1000</f>
        <v>1.8760000000000001E-3</v>
      </c>
      <c r="Y132" s="5">
        <f>W132*VLOOKUP('Arrangement C'!$B$19,Data!$A$5:$AQ$12,41,FALSE)/1000</f>
        <v>2.464E-3</v>
      </c>
      <c r="Z132" s="5">
        <f>$W132*VLOOKUP('Arrangement C'!$B$19,Data!$A$5:$AQ$12,42,FALSE)/1000</f>
        <v>1.3132000000000001E-2</v>
      </c>
      <c r="AA132" s="5">
        <f>$W132*VLOOKUP('Arrangement C'!$B$19,Data!$A$5:$AQ$12,43,FALSE)/1000</f>
        <v>1.7416000000000001E-2</v>
      </c>
      <c r="AB132" s="170">
        <f t="shared" si="7"/>
        <v>6.966E-3</v>
      </c>
      <c r="AC132" s="5">
        <f t="shared" si="8"/>
        <v>2.3313780000000003E-2</v>
      </c>
      <c r="AD132" s="5">
        <f t="shared" si="9"/>
        <v>1.8222000000000002E-2</v>
      </c>
      <c r="AE132" s="5">
        <f t="shared" si="10"/>
        <v>3.4516000000000005E-2</v>
      </c>
      <c r="AF132" s="6">
        <f t="shared" si="11"/>
        <v>8592.8316412323347</v>
      </c>
      <c r="AG132" s="6">
        <f t="shared" si="12"/>
        <v>10274.437801991311</v>
      </c>
    </row>
    <row r="133" spans="22:33" x14ac:dyDescent="0.25">
      <c r="V133" s="6">
        <f t="shared" si="13"/>
        <v>8592.8316412323347</v>
      </c>
      <c r="W133" s="6">
        <v>55</v>
      </c>
      <c r="X133" s="5">
        <f>W133*VLOOKUP('Arrangement C'!$B$19,Data!$A$5:$AQ$12,40,FALSE)/1000</f>
        <v>1.8425E-3</v>
      </c>
      <c r="Y133" s="5">
        <f>W133*VLOOKUP('Arrangement C'!$B$19,Data!$A$5:$AQ$12,41,FALSE)/1000</f>
        <v>2.4199999999999998E-3</v>
      </c>
      <c r="Z133" s="5">
        <f>$W133*VLOOKUP('Arrangement C'!$B$19,Data!$A$5:$AQ$12,42,FALSE)/1000</f>
        <v>1.2897500000000001E-2</v>
      </c>
      <c r="AA133" s="5">
        <f>$W133*VLOOKUP('Arrangement C'!$B$19,Data!$A$5:$AQ$12,43,FALSE)/1000</f>
        <v>1.7105000000000002E-2</v>
      </c>
      <c r="AB133" s="170">
        <f t="shared" si="7"/>
        <v>6.9324999999999994E-3</v>
      </c>
      <c r="AC133" s="5">
        <f t="shared" si="8"/>
        <v>2.326978E-2</v>
      </c>
      <c r="AD133" s="5">
        <f t="shared" si="9"/>
        <v>1.79875E-2</v>
      </c>
      <c r="AE133" s="5">
        <f t="shared" si="10"/>
        <v>3.4204999999999999E-2</v>
      </c>
      <c r="AF133" s="6">
        <f t="shared" si="11"/>
        <v>8640.5382437415246</v>
      </c>
      <c r="AG133" s="6">
        <f t="shared" si="12"/>
        <v>10296.332370284919</v>
      </c>
    </row>
    <row r="134" spans="22:33" x14ac:dyDescent="0.25">
      <c r="V134" s="6">
        <f t="shared" si="13"/>
        <v>8640.5382437415246</v>
      </c>
      <c r="W134" s="6">
        <v>54</v>
      </c>
      <c r="X134" s="5">
        <f>W134*VLOOKUP('Arrangement C'!$B$19,Data!$A$5:$AQ$12,40,FALSE)/1000</f>
        <v>1.8090000000000001E-3</v>
      </c>
      <c r="Y134" s="5">
        <f>W134*VLOOKUP('Arrangement C'!$B$19,Data!$A$5:$AQ$12,41,FALSE)/1000</f>
        <v>2.3760000000000001E-3</v>
      </c>
      <c r="Z134" s="5">
        <f>$W134*VLOOKUP('Arrangement C'!$B$19,Data!$A$5:$AQ$12,42,FALSE)/1000</f>
        <v>1.2663000000000001E-2</v>
      </c>
      <c r="AA134" s="5">
        <f>$W134*VLOOKUP('Arrangement C'!$B$19,Data!$A$5:$AQ$12,43,FALSE)/1000</f>
        <v>1.6794E-2</v>
      </c>
      <c r="AB134" s="170">
        <f t="shared" si="7"/>
        <v>6.8989999999999998E-3</v>
      </c>
      <c r="AC134" s="5">
        <f t="shared" si="8"/>
        <v>2.3225780000000001E-2</v>
      </c>
      <c r="AD134" s="5">
        <f t="shared" si="9"/>
        <v>1.7753000000000001E-2</v>
      </c>
      <c r="AE134" s="5">
        <f t="shared" si="10"/>
        <v>3.3894000000000001E-2</v>
      </c>
      <c r="AF134" s="6">
        <f t="shared" si="11"/>
        <v>8688.75669048292</v>
      </c>
      <c r="AG134" s="6">
        <f t="shared" si="12"/>
        <v>10318.313752651231</v>
      </c>
    </row>
    <row r="135" spans="22:33" x14ac:dyDescent="0.25">
      <c r="V135" s="6">
        <f t="shared" si="13"/>
        <v>8688.75669048292</v>
      </c>
      <c r="W135" s="6">
        <v>53</v>
      </c>
      <c r="X135" s="5">
        <f>W135*VLOOKUP('Arrangement C'!$B$19,Data!$A$5:$AQ$12,40,FALSE)/1000</f>
        <v>1.7755000000000002E-3</v>
      </c>
      <c r="Y135" s="5">
        <f>W135*VLOOKUP('Arrangement C'!$B$19,Data!$A$5:$AQ$12,41,FALSE)/1000</f>
        <v>2.3319999999999999E-3</v>
      </c>
      <c r="Z135" s="5">
        <f>$W135*VLOOKUP('Arrangement C'!$B$19,Data!$A$5:$AQ$12,42,FALSE)/1000</f>
        <v>1.2428500000000002E-2</v>
      </c>
      <c r="AA135" s="5">
        <f>$W135*VLOOKUP('Arrangement C'!$B$19,Data!$A$5:$AQ$12,43,FALSE)/1000</f>
        <v>1.6483000000000001E-2</v>
      </c>
      <c r="AB135" s="170">
        <f t="shared" si="7"/>
        <v>6.8655000000000001E-3</v>
      </c>
      <c r="AC135" s="5">
        <f t="shared" si="8"/>
        <v>2.3181780000000003E-2</v>
      </c>
      <c r="AD135" s="5">
        <f t="shared" si="9"/>
        <v>1.7518500000000003E-2</v>
      </c>
      <c r="AE135" s="5">
        <f t="shared" si="10"/>
        <v>3.3583000000000002E-2</v>
      </c>
      <c r="AF135" s="6">
        <f t="shared" si="11"/>
        <v>8737.4948949063291</v>
      </c>
      <c r="AG135" s="6">
        <f t="shared" si="12"/>
        <v>10340.382420209089</v>
      </c>
    </row>
    <row r="136" spans="22:33" x14ac:dyDescent="0.25">
      <c r="V136" s="6">
        <f t="shared" si="13"/>
        <v>8737.4948949063291</v>
      </c>
      <c r="W136" s="6">
        <v>52</v>
      </c>
      <c r="X136" s="5">
        <f>W136*VLOOKUP('Arrangement C'!$B$19,Data!$A$5:$AQ$12,40,FALSE)/1000</f>
        <v>1.7420000000000001E-3</v>
      </c>
      <c r="Y136" s="5">
        <f>W136*VLOOKUP('Arrangement C'!$B$19,Data!$A$5:$AQ$12,41,FALSE)/1000</f>
        <v>2.2879999999999997E-3</v>
      </c>
      <c r="Z136" s="5">
        <f>$W136*VLOOKUP('Arrangement C'!$B$19,Data!$A$5:$AQ$12,42,FALSE)/1000</f>
        <v>1.2194E-2</v>
      </c>
      <c r="AA136" s="5">
        <f>$W136*VLOOKUP('Arrangement C'!$B$19,Data!$A$5:$AQ$12,43,FALSE)/1000</f>
        <v>1.6171999999999999E-2</v>
      </c>
      <c r="AB136" s="170">
        <f t="shared" si="7"/>
        <v>6.8319999999999995E-3</v>
      </c>
      <c r="AC136" s="5">
        <f t="shared" si="8"/>
        <v>2.313778E-2</v>
      </c>
      <c r="AD136" s="5">
        <f t="shared" si="9"/>
        <v>1.7284000000000001E-2</v>
      </c>
      <c r="AE136" s="5">
        <f t="shared" si="10"/>
        <v>3.3271999999999996E-2</v>
      </c>
      <c r="AF136" s="6">
        <f t="shared" si="11"/>
        <v>8786.7609255123425</v>
      </c>
      <c r="AG136" s="6">
        <f t="shared" si="12"/>
        <v>10362.538847046309</v>
      </c>
    </row>
    <row r="137" spans="22:33" x14ac:dyDescent="0.25">
      <c r="V137" s="6">
        <f t="shared" si="13"/>
        <v>8786.7609255123425</v>
      </c>
      <c r="W137" s="6">
        <v>51</v>
      </c>
      <c r="X137" s="5">
        <f>W137*VLOOKUP('Arrangement C'!$B$19,Data!$A$5:$AQ$12,40,FALSE)/1000</f>
        <v>1.7085000000000002E-3</v>
      </c>
      <c r="Y137" s="5">
        <f>W137*VLOOKUP('Arrangement C'!$B$19,Data!$A$5:$AQ$12,41,FALSE)/1000</f>
        <v>2.2439999999999999E-3</v>
      </c>
      <c r="Z137" s="5">
        <f>$W137*VLOOKUP('Arrangement C'!$B$19,Data!$A$5:$AQ$12,42,FALSE)/1000</f>
        <v>1.19595E-2</v>
      </c>
      <c r="AA137" s="5">
        <f>$W137*VLOOKUP('Arrangement C'!$B$19,Data!$A$5:$AQ$12,43,FALSE)/1000</f>
        <v>1.5861E-2</v>
      </c>
      <c r="AB137" s="170">
        <f t="shared" si="7"/>
        <v>6.7984999999999999E-3</v>
      </c>
      <c r="AC137" s="5">
        <f t="shared" si="8"/>
        <v>2.3093780000000001E-2</v>
      </c>
      <c r="AD137" s="5">
        <f t="shared" si="9"/>
        <v>1.7049499999999999E-2</v>
      </c>
      <c r="AE137" s="5">
        <f t="shared" si="10"/>
        <v>3.2961000000000004E-2</v>
      </c>
      <c r="AF137" s="6">
        <f t="shared" si="11"/>
        <v>8836.5630093888012</v>
      </c>
      <c r="AG137" s="6">
        <f t="shared" si="12"/>
        <v>10384.783510237328</v>
      </c>
    </row>
    <row r="138" spans="22:33" x14ac:dyDescent="0.25">
      <c r="V138" s="6">
        <f t="shared" si="13"/>
        <v>8836.5630093888012</v>
      </c>
      <c r="W138" s="6">
        <v>50</v>
      </c>
      <c r="X138" s="5">
        <f>W138*VLOOKUP('Arrangement C'!$B$19,Data!$A$5:$AQ$12,40,FALSE)/1000</f>
        <v>1.6750000000000001E-3</v>
      </c>
      <c r="Y138" s="5">
        <f>W138*VLOOKUP('Arrangement C'!$B$19,Data!$A$5:$AQ$12,41,FALSE)/1000</f>
        <v>2.1999999999999997E-3</v>
      </c>
      <c r="Z138" s="5">
        <f>$W138*VLOOKUP('Arrangement C'!$B$19,Data!$A$5:$AQ$12,42,FALSE)/1000</f>
        <v>1.1725000000000001E-2</v>
      </c>
      <c r="AA138" s="5">
        <f>$W138*VLOOKUP('Arrangement C'!$B$19,Data!$A$5:$AQ$12,43,FALSE)/1000</f>
        <v>1.5550000000000001E-2</v>
      </c>
      <c r="AB138" s="170">
        <f t="shared" si="7"/>
        <v>6.7650000000000002E-3</v>
      </c>
      <c r="AC138" s="5">
        <f t="shared" si="8"/>
        <v>2.3049780000000002E-2</v>
      </c>
      <c r="AD138" s="5">
        <f t="shared" si="9"/>
        <v>1.6815E-2</v>
      </c>
      <c r="AE138" s="5">
        <f t="shared" si="10"/>
        <v>3.2649999999999998E-2</v>
      </c>
      <c r="AF138" s="6">
        <f t="shared" si="11"/>
        <v>8886.9095358335053</v>
      </c>
      <c r="AG138" s="6">
        <f t="shared" si="12"/>
        <v>10407.116889860888</v>
      </c>
    </row>
    <row r="139" spans="22:33" x14ac:dyDescent="0.25">
      <c r="V139" s="6">
        <f t="shared" si="13"/>
        <v>8886.9095358335053</v>
      </c>
      <c r="W139" s="6">
        <v>49</v>
      </c>
      <c r="X139" s="5">
        <f>W139*VLOOKUP('Arrangement C'!$B$19,Data!$A$5:$AQ$12,40,FALSE)/1000</f>
        <v>1.6415000000000002E-3</v>
      </c>
      <c r="Y139" s="5">
        <f>W139*VLOOKUP('Arrangement C'!$B$19,Data!$A$5:$AQ$12,41,FALSE)/1000</f>
        <v>2.1559999999999995E-3</v>
      </c>
      <c r="Z139" s="5">
        <f>$W139*VLOOKUP('Arrangement C'!$B$19,Data!$A$5:$AQ$12,42,FALSE)/1000</f>
        <v>1.1490500000000001E-2</v>
      </c>
      <c r="AA139" s="5">
        <f>$W139*VLOOKUP('Arrangement C'!$B$19,Data!$A$5:$AQ$12,43,FALSE)/1000</f>
        <v>1.5239000000000001E-2</v>
      </c>
      <c r="AB139" s="170">
        <f t="shared" si="7"/>
        <v>6.7314999999999996E-3</v>
      </c>
      <c r="AC139" s="5">
        <f t="shared" si="8"/>
        <v>2.300578E-2</v>
      </c>
      <c r="AD139" s="5">
        <f t="shared" si="9"/>
        <v>1.6580500000000001E-2</v>
      </c>
      <c r="AE139" s="5">
        <f t="shared" si="10"/>
        <v>3.2339E-2</v>
      </c>
      <c r="AF139" s="6">
        <f t="shared" si="11"/>
        <v>8937.8090600650212</v>
      </c>
      <c r="AG139" s="6">
        <f t="shared" si="12"/>
        <v>10429.539469017749</v>
      </c>
    </row>
    <row r="140" spans="22:33" x14ac:dyDescent="0.25">
      <c r="V140" s="6">
        <f t="shared" si="13"/>
        <v>8937.8090600650212</v>
      </c>
      <c r="W140" s="6">
        <v>48</v>
      </c>
      <c r="X140" s="5">
        <f>W140*VLOOKUP('Arrangement C'!$B$19,Data!$A$5:$AQ$12,40,FALSE)/1000</f>
        <v>1.6080000000000001E-3</v>
      </c>
      <c r="Y140" s="5">
        <f>W140*VLOOKUP('Arrangement C'!$B$19,Data!$A$5:$AQ$12,41,FALSE)/1000</f>
        <v>2.1120000000000002E-3</v>
      </c>
      <c r="Z140" s="5">
        <f>$W140*VLOOKUP('Arrangement C'!$B$19,Data!$A$5:$AQ$12,42,FALSE)/1000</f>
        <v>1.1256E-2</v>
      </c>
      <c r="AA140" s="5">
        <f>$W140*VLOOKUP('Arrangement C'!$B$19,Data!$A$5:$AQ$12,43,FALSE)/1000</f>
        <v>1.4928E-2</v>
      </c>
      <c r="AB140" s="170">
        <f t="shared" si="7"/>
        <v>6.698E-3</v>
      </c>
      <c r="AC140" s="5">
        <f t="shared" si="8"/>
        <v>2.2961780000000001E-2</v>
      </c>
      <c r="AD140" s="5">
        <f t="shared" si="9"/>
        <v>1.6345999999999999E-2</v>
      </c>
      <c r="AE140" s="5">
        <f t="shared" si="10"/>
        <v>3.2028000000000001E-2</v>
      </c>
      <c r="AF140" s="6">
        <f t="shared" si="11"/>
        <v>8989.2703070236003</v>
      </c>
      <c r="AG140" s="6">
        <f t="shared" si="12"/>
        <v>10452.051733848397</v>
      </c>
    </row>
    <row r="141" spans="22:33" x14ac:dyDescent="0.25">
      <c r="V141" s="6">
        <f t="shared" si="13"/>
        <v>8989.2703070236003</v>
      </c>
      <c r="W141" s="6">
        <v>47</v>
      </c>
      <c r="X141" s="5">
        <f>W141*VLOOKUP('Arrangement C'!$B$19,Data!$A$5:$AQ$12,40,FALSE)/1000</f>
        <v>1.5744999999999999E-3</v>
      </c>
      <c r="Y141" s="5">
        <f>W141*VLOOKUP('Arrangement C'!$B$19,Data!$A$5:$AQ$12,41,FALSE)/1000</f>
        <v>2.068E-3</v>
      </c>
      <c r="Z141" s="5">
        <f>$W141*VLOOKUP('Arrangement C'!$B$19,Data!$A$5:$AQ$12,42,FALSE)/1000</f>
        <v>1.1021500000000002E-2</v>
      </c>
      <c r="AA141" s="5">
        <f>$W141*VLOOKUP('Arrangement C'!$B$19,Data!$A$5:$AQ$12,43,FALSE)/1000</f>
        <v>1.4617E-2</v>
      </c>
      <c r="AB141" s="170">
        <f t="shared" si="7"/>
        <v>6.6645000000000003E-3</v>
      </c>
      <c r="AC141" s="5">
        <f t="shared" si="8"/>
        <v>2.2917780000000002E-2</v>
      </c>
      <c r="AD141" s="5">
        <f t="shared" si="9"/>
        <v>1.6111500000000001E-2</v>
      </c>
      <c r="AE141" s="5">
        <f t="shared" si="10"/>
        <v>3.1717000000000002E-2</v>
      </c>
      <c r="AF141" s="6">
        <f t="shared" si="11"/>
        <v>9041.3021752640925</v>
      </c>
      <c r="AG141" s="6">
        <f t="shared" si="12"/>
        <v>10474.654173550796</v>
      </c>
    </row>
    <row r="142" spans="22:33" x14ac:dyDescent="0.25">
      <c r="V142" s="6">
        <f t="shared" si="13"/>
        <v>9041.3021752640925</v>
      </c>
      <c r="W142" s="6">
        <v>46</v>
      </c>
      <c r="X142" s="5">
        <f>W142*VLOOKUP('Arrangement C'!$B$19,Data!$A$5:$AQ$12,40,FALSE)/1000</f>
        <v>1.5410000000000001E-3</v>
      </c>
      <c r="Y142" s="5">
        <f>W142*VLOOKUP('Arrangement C'!$B$19,Data!$A$5:$AQ$12,41,FALSE)/1000</f>
        <v>2.0240000000000002E-3</v>
      </c>
      <c r="Z142" s="5">
        <f>$W142*VLOOKUP('Arrangement C'!$B$19,Data!$A$5:$AQ$12,42,FALSE)/1000</f>
        <v>1.0787000000000001E-2</v>
      </c>
      <c r="AA142" s="5">
        <f>$W142*VLOOKUP('Arrangement C'!$B$19,Data!$A$5:$AQ$12,43,FALSE)/1000</f>
        <v>1.4305999999999999E-2</v>
      </c>
      <c r="AB142" s="170">
        <f t="shared" si="7"/>
        <v>6.6309999999999997E-3</v>
      </c>
      <c r="AC142" s="5">
        <f t="shared" si="8"/>
        <v>2.2873780000000003E-2</v>
      </c>
      <c r="AD142" s="5">
        <f t="shared" si="9"/>
        <v>1.5877000000000002E-2</v>
      </c>
      <c r="AE142" s="5">
        <f t="shared" si="10"/>
        <v>3.1406000000000003E-2</v>
      </c>
      <c r="AF142" s="6">
        <f t="shared" si="11"/>
        <v>9093.9137409428477</v>
      </c>
      <c r="AG142" s="6">
        <f t="shared" si="12"/>
        <v>10497.347280398133</v>
      </c>
    </row>
    <row r="143" spans="22:33" x14ac:dyDescent="0.25">
      <c r="V143" s="6">
        <f t="shared" si="13"/>
        <v>9093.9137409428477</v>
      </c>
      <c r="W143" s="6">
        <v>45</v>
      </c>
      <c r="X143" s="5">
        <f>W143*VLOOKUP('Arrangement C'!$B$19,Data!$A$5:$AQ$12,40,FALSE)/1000</f>
        <v>1.5075000000000002E-3</v>
      </c>
      <c r="Y143" s="5">
        <f>W143*VLOOKUP('Arrangement C'!$B$19,Data!$A$5:$AQ$12,41,FALSE)/1000</f>
        <v>1.98E-3</v>
      </c>
      <c r="Z143" s="5">
        <f>$W143*VLOOKUP('Arrangement C'!$B$19,Data!$A$5:$AQ$12,42,FALSE)/1000</f>
        <v>1.0552499999999999E-2</v>
      </c>
      <c r="AA143" s="5">
        <f>$W143*VLOOKUP('Arrangement C'!$B$19,Data!$A$5:$AQ$12,43,FALSE)/1000</f>
        <v>1.3994999999999999E-2</v>
      </c>
      <c r="AB143" s="170">
        <f t="shared" si="7"/>
        <v>6.5975000000000001E-3</v>
      </c>
      <c r="AC143" s="5">
        <f t="shared" si="8"/>
        <v>2.2829780000000001E-2</v>
      </c>
      <c r="AD143" s="5">
        <f t="shared" si="9"/>
        <v>1.56425E-2</v>
      </c>
      <c r="AE143" s="5">
        <f t="shared" si="10"/>
        <v>3.1094999999999998E-2</v>
      </c>
      <c r="AF143" s="6">
        <f t="shared" si="11"/>
        <v>9147.1142619005313</v>
      </c>
      <c r="AG143" s="6">
        <f t="shared" si="12"/>
        <v>10520.131549756587</v>
      </c>
    </row>
    <row r="144" spans="22:33" x14ac:dyDescent="0.25">
      <c r="V144" s="6">
        <f t="shared" si="13"/>
        <v>9147.1142619005313</v>
      </c>
      <c r="W144" s="6">
        <v>44</v>
      </c>
      <c r="X144" s="5">
        <f>W144*VLOOKUP('Arrangement C'!$B$19,Data!$A$5:$AQ$12,40,FALSE)/1000</f>
        <v>1.4740000000000003E-3</v>
      </c>
      <c r="Y144" s="5">
        <f>W144*VLOOKUP('Arrangement C'!$B$19,Data!$A$5:$AQ$12,41,FALSE)/1000</f>
        <v>1.936E-3</v>
      </c>
      <c r="Z144" s="5">
        <f>$W144*VLOOKUP('Arrangement C'!$B$19,Data!$A$5:$AQ$12,42,FALSE)/1000</f>
        <v>1.0318000000000001E-2</v>
      </c>
      <c r="AA144" s="5">
        <f>$W144*VLOOKUP('Arrangement C'!$B$19,Data!$A$5:$AQ$12,43,FALSE)/1000</f>
        <v>1.3684E-2</v>
      </c>
      <c r="AB144" s="170">
        <f t="shared" si="7"/>
        <v>6.5640000000000004E-3</v>
      </c>
      <c r="AC144" s="5">
        <f t="shared" si="8"/>
        <v>2.2785780000000002E-2</v>
      </c>
      <c r="AD144" s="5">
        <f t="shared" si="9"/>
        <v>1.5408000000000002E-2</v>
      </c>
      <c r="AE144" s="5">
        <f t="shared" si="10"/>
        <v>3.0783999999999999E-2</v>
      </c>
      <c r="AF144" s="6">
        <f t="shared" si="11"/>
        <v>9200.9131818428468</v>
      </c>
      <c r="AG144" s="6">
        <f t="shared" si="12"/>
        <v>10543.007480103093</v>
      </c>
    </row>
    <row r="145" spans="22:33" x14ac:dyDescent="0.25">
      <c r="V145" s="6">
        <f t="shared" si="13"/>
        <v>9200.9131818428468</v>
      </c>
      <c r="W145" s="6">
        <v>43</v>
      </c>
      <c r="X145" s="5">
        <f>W145*VLOOKUP('Arrangement C'!$B$19,Data!$A$5:$AQ$12,40,FALSE)/1000</f>
        <v>1.4405000000000002E-3</v>
      </c>
      <c r="Y145" s="5">
        <f>W145*VLOOKUP('Arrangement C'!$B$19,Data!$A$5:$AQ$12,41,FALSE)/1000</f>
        <v>1.8919999999999998E-3</v>
      </c>
      <c r="Z145" s="5">
        <f>$W145*VLOOKUP('Arrangement C'!$B$19,Data!$A$5:$AQ$12,42,FALSE)/1000</f>
        <v>1.00835E-2</v>
      </c>
      <c r="AA145" s="5">
        <f>$W145*VLOOKUP('Arrangement C'!$B$19,Data!$A$5:$AQ$12,43,FALSE)/1000</f>
        <v>1.3372999999999999E-2</v>
      </c>
      <c r="AB145" s="170">
        <f t="shared" si="7"/>
        <v>6.5304999999999998E-3</v>
      </c>
      <c r="AC145" s="5">
        <f t="shared" si="8"/>
        <v>2.2741780000000003E-2</v>
      </c>
      <c r="AD145" s="5">
        <f t="shared" si="9"/>
        <v>1.5173499999999999E-2</v>
      </c>
      <c r="AE145" s="5">
        <f t="shared" si="10"/>
        <v>3.0473E-2</v>
      </c>
      <c r="AF145" s="6">
        <f t="shared" si="11"/>
        <v>9255.3201346211063</v>
      </c>
      <c r="AG145" s="6">
        <f t="shared" si="12"/>
        <v>10565.975573043133</v>
      </c>
    </row>
    <row r="146" spans="22:33" x14ac:dyDescent="0.25">
      <c r="V146" s="6">
        <f t="shared" si="13"/>
        <v>9255.3201346211063</v>
      </c>
      <c r="W146" s="6">
        <v>42</v>
      </c>
      <c r="X146" s="5">
        <f>W146*VLOOKUP('Arrangement C'!$B$19,Data!$A$5:$AQ$12,40,FALSE)/1000</f>
        <v>1.407E-3</v>
      </c>
      <c r="Y146" s="5">
        <f>W146*VLOOKUP('Arrangement C'!$B$19,Data!$A$5:$AQ$12,41,FALSE)/1000</f>
        <v>1.8479999999999998E-3</v>
      </c>
      <c r="Z146" s="5">
        <f>$W146*VLOOKUP('Arrangement C'!$B$19,Data!$A$5:$AQ$12,42,FALSE)/1000</f>
        <v>9.8490000000000001E-3</v>
      </c>
      <c r="AA146" s="5">
        <f>$W146*VLOOKUP('Arrangement C'!$B$19,Data!$A$5:$AQ$12,43,FALSE)/1000</f>
        <v>1.3061999999999999E-2</v>
      </c>
      <c r="AB146" s="170">
        <f t="shared" si="7"/>
        <v>6.4970000000000002E-3</v>
      </c>
      <c r="AC146" s="5">
        <f t="shared" si="8"/>
        <v>2.2697780000000001E-2</v>
      </c>
      <c r="AD146" s="5">
        <f t="shared" si="9"/>
        <v>1.4939000000000001E-2</v>
      </c>
      <c r="AE146" s="5">
        <f t="shared" si="10"/>
        <v>3.0162000000000001E-2</v>
      </c>
      <c r="AF146" s="6">
        <f t="shared" si="11"/>
        <v>9310.3449486145673</v>
      </c>
      <c r="AG146" s="6">
        <f t="shared" si="12"/>
        <v>10589.036333328493</v>
      </c>
    </row>
    <row r="147" spans="22:33" x14ac:dyDescent="0.25">
      <c r="V147" s="6">
        <f t="shared" si="13"/>
        <v>9310.3449486145673</v>
      </c>
      <c r="W147" s="6">
        <v>41</v>
      </c>
      <c r="X147" s="5">
        <f>W147*VLOOKUP('Arrangement C'!$B$19,Data!$A$5:$AQ$12,40,FALSE)/1000</f>
        <v>1.3735000000000002E-3</v>
      </c>
      <c r="Y147" s="5">
        <f>W147*VLOOKUP('Arrangement C'!$B$19,Data!$A$5:$AQ$12,41,FALSE)/1000</f>
        <v>1.8039999999999998E-3</v>
      </c>
      <c r="Z147" s="5">
        <f>$W147*VLOOKUP('Arrangement C'!$B$19,Data!$A$5:$AQ$12,42,FALSE)/1000</f>
        <v>9.6145000000000015E-3</v>
      </c>
      <c r="AA147" s="5">
        <f>$W147*VLOOKUP('Arrangement C'!$B$19,Data!$A$5:$AQ$12,43,FALSE)/1000</f>
        <v>1.2751E-2</v>
      </c>
      <c r="AB147" s="170">
        <f t="shared" si="7"/>
        <v>6.4635000000000005E-3</v>
      </c>
      <c r="AC147" s="5">
        <f t="shared" si="8"/>
        <v>2.2653780000000002E-2</v>
      </c>
      <c r="AD147" s="5">
        <f t="shared" si="9"/>
        <v>1.4704500000000002E-2</v>
      </c>
      <c r="AE147" s="5">
        <f t="shared" si="10"/>
        <v>2.9851000000000003E-2</v>
      </c>
      <c r="AF147" s="6">
        <f t="shared" si="11"/>
        <v>9365.997651216514</v>
      </c>
      <c r="AG147" s="6">
        <f t="shared" si="12"/>
        <v>10612.190268875049</v>
      </c>
    </row>
    <row r="148" spans="22:33" x14ac:dyDescent="0.25">
      <c r="V148" s="6">
        <f t="shared" si="13"/>
        <v>9365.997651216514</v>
      </c>
      <c r="W148" s="6">
        <v>40</v>
      </c>
      <c r="X148" s="5">
        <f>W148*VLOOKUP('Arrangement C'!$B$19,Data!$A$5:$AQ$12,40,FALSE)/1000</f>
        <v>1.34E-3</v>
      </c>
      <c r="Y148" s="5">
        <f>W148*VLOOKUP('Arrangement C'!$B$19,Data!$A$5:$AQ$12,41,FALSE)/1000</f>
        <v>1.7599999999999998E-3</v>
      </c>
      <c r="Z148" s="5">
        <f>$W148*VLOOKUP('Arrangement C'!$B$19,Data!$A$5:$AQ$12,42,FALSE)/1000</f>
        <v>9.3800000000000012E-3</v>
      </c>
      <c r="AA148" s="5">
        <f>$W148*VLOOKUP('Arrangement C'!$B$19,Data!$A$5:$AQ$12,43,FALSE)/1000</f>
        <v>1.244E-2</v>
      </c>
      <c r="AB148" s="170">
        <f t="shared" si="7"/>
        <v>6.43E-3</v>
      </c>
      <c r="AC148" s="5">
        <f t="shared" si="8"/>
        <v>2.2609780000000003E-2</v>
      </c>
      <c r="AD148" s="5">
        <f t="shared" si="9"/>
        <v>1.447E-2</v>
      </c>
      <c r="AE148" s="5">
        <f t="shared" si="10"/>
        <v>2.954E-2</v>
      </c>
      <c r="AF148" s="6">
        <f t="shared" si="11"/>
        <v>9422.2884734259624</v>
      </c>
      <c r="AG148" s="6">
        <f t="shared" si="12"/>
        <v>10635.437890780533</v>
      </c>
    </row>
    <row r="149" spans="22:33" x14ac:dyDescent="0.25">
      <c r="V149" s="6">
        <f t="shared" si="13"/>
        <v>9422.2884734259624</v>
      </c>
      <c r="W149" s="6">
        <v>39</v>
      </c>
      <c r="X149" s="5">
        <f>W149*VLOOKUP('Arrangement C'!$B$19,Data!$A$5:$AQ$12,40,FALSE)/1000</f>
        <v>1.3064999999999999E-3</v>
      </c>
      <c r="Y149" s="5">
        <f>W149*VLOOKUP('Arrangement C'!$B$19,Data!$A$5:$AQ$12,41,FALSE)/1000</f>
        <v>1.7160000000000001E-3</v>
      </c>
      <c r="Z149" s="5">
        <f>$W149*VLOOKUP('Arrangement C'!$B$19,Data!$A$5:$AQ$12,42,FALSE)/1000</f>
        <v>9.1455000000000009E-3</v>
      </c>
      <c r="AA149" s="5">
        <f>$W149*VLOOKUP('Arrangement C'!$B$19,Data!$A$5:$AQ$12,43,FALSE)/1000</f>
        <v>1.2128999999999999E-2</v>
      </c>
      <c r="AB149" s="170">
        <f t="shared" si="7"/>
        <v>6.3964999999999994E-3</v>
      </c>
      <c r="AC149" s="5">
        <f t="shared" si="8"/>
        <v>2.2565780000000001E-2</v>
      </c>
      <c r="AD149" s="5">
        <f t="shared" si="9"/>
        <v>1.4235500000000002E-2</v>
      </c>
      <c r="AE149" s="5">
        <f t="shared" si="10"/>
        <v>2.9228999999999998E-2</v>
      </c>
      <c r="AF149" s="6">
        <f t="shared" si="11"/>
        <v>9479.2278545468507</v>
      </c>
      <c r="AG149" s="6">
        <f t="shared" si="12"/>
        <v>10658.779713342285</v>
      </c>
    </row>
    <row r="150" spans="22:33" x14ac:dyDescent="0.25">
      <c r="V150" s="6">
        <f t="shared" si="13"/>
        <v>9479.2278545468507</v>
      </c>
      <c r="W150" s="6">
        <v>38</v>
      </c>
      <c r="X150" s="5">
        <f>W150*VLOOKUP('Arrangement C'!$B$19,Data!$A$5:$AQ$12,40,FALSE)/1000</f>
        <v>1.273E-3</v>
      </c>
      <c r="Y150" s="5">
        <f>W150*VLOOKUP('Arrangement C'!$B$19,Data!$A$5:$AQ$12,41,FALSE)/1000</f>
        <v>1.6719999999999999E-3</v>
      </c>
      <c r="Z150" s="5">
        <f>$W150*VLOOKUP('Arrangement C'!$B$19,Data!$A$5:$AQ$12,42,FALSE)/1000</f>
        <v>8.9110000000000005E-3</v>
      </c>
      <c r="AA150" s="5">
        <f>$W150*VLOOKUP('Arrangement C'!$B$19,Data!$A$5:$AQ$12,43,FALSE)/1000</f>
        <v>1.1818E-2</v>
      </c>
      <c r="AB150" s="170">
        <f t="shared" si="7"/>
        <v>6.3629999999999997E-3</v>
      </c>
      <c r="AC150" s="5">
        <f t="shared" si="8"/>
        <v>2.2521780000000002E-2</v>
      </c>
      <c r="AD150" s="5">
        <f t="shared" si="9"/>
        <v>1.4001E-2</v>
      </c>
      <c r="AE150" s="5">
        <f t="shared" si="10"/>
        <v>2.8917999999999999E-2</v>
      </c>
      <c r="AF150" s="6">
        <f t="shared" si="11"/>
        <v>9536.8264469965816</v>
      </c>
      <c r="AG150" s="6">
        <f t="shared" si="12"/>
        <v>10682.216254075</v>
      </c>
    </row>
    <row r="151" spans="22:33" x14ac:dyDescent="0.25">
      <c r="V151" s="6">
        <f t="shared" si="13"/>
        <v>9536.8264469965816</v>
      </c>
      <c r="W151" s="6">
        <v>37</v>
      </c>
      <c r="X151" s="5">
        <f>W151*VLOOKUP('Arrangement C'!$B$19,Data!$A$5:$AQ$12,40,FALSE)/1000</f>
        <v>1.2395000000000002E-3</v>
      </c>
      <c r="Y151" s="5">
        <f>W151*VLOOKUP('Arrangement C'!$B$19,Data!$A$5:$AQ$12,41,FALSE)/1000</f>
        <v>1.6279999999999999E-3</v>
      </c>
      <c r="Z151" s="5">
        <f>$W151*VLOOKUP('Arrangement C'!$B$19,Data!$A$5:$AQ$12,42,FALSE)/1000</f>
        <v>8.6765000000000002E-3</v>
      </c>
      <c r="AA151" s="5">
        <f>$W151*VLOOKUP('Arrangement C'!$B$19,Data!$A$5:$AQ$12,43,FALSE)/1000</f>
        <v>1.1507E-2</v>
      </c>
      <c r="AB151" s="170">
        <f t="shared" si="7"/>
        <v>6.3295000000000001E-3</v>
      </c>
      <c r="AC151" s="5">
        <f t="shared" si="8"/>
        <v>2.2477780000000003E-2</v>
      </c>
      <c r="AD151" s="5">
        <f t="shared" si="9"/>
        <v>1.3766500000000001E-2</v>
      </c>
      <c r="AE151" s="5">
        <f t="shared" si="10"/>
        <v>2.8607E-2</v>
      </c>
      <c r="AF151" s="6">
        <f t="shared" si="11"/>
        <v>9595.0951212257405</v>
      </c>
      <c r="AG151" s="6">
        <f t="shared" si="12"/>
        <v>10705.748033728449</v>
      </c>
    </row>
    <row r="152" spans="22:33" x14ac:dyDescent="0.25">
      <c r="V152" s="6">
        <f t="shared" si="13"/>
        <v>9595.0951212257405</v>
      </c>
      <c r="W152" s="6">
        <v>36</v>
      </c>
      <c r="X152" s="5">
        <f>W152*VLOOKUP('Arrangement C'!$B$19,Data!$A$5:$AQ$12,40,FALSE)/1000</f>
        <v>1.206E-3</v>
      </c>
      <c r="Y152" s="5">
        <f>W152*VLOOKUP('Arrangement C'!$B$19,Data!$A$5:$AQ$12,41,FALSE)/1000</f>
        <v>1.5839999999999999E-3</v>
      </c>
      <c r="Z152" s="5">
        <f>$W152*VLOOKUP('Arrangement C'!$B$19,Data!$A$5:$AQ$12,42,FALSE)/1000</f>
        <v>8.4419999999999999E-3</v>
      </c>
      <c r="AA152" s="5">
        <f>$W152*VLOOKUP('Arrangement C'!$B$19,Data!$A$5:$AQ$12,43,FALSE)/1000</f>
        <v>1.1195999999999999E-2</v>
      </c>
      <c r="AB152" s="170">
        <f t="shared" si="7"/>
        <v>6.2959999999999995E-3</v>
      </c>
      <c r="AC152" s="5">
        <f t="shared" si="8"/>
        <v>2.243378E-2</v>
      </c>
      <c r="AD152" s="5">
        <f t="shared" si="9"/>
        <v>1.3531999999999999E-2</v>
      </c>
      <c r="AE152" s="5">
        <f t="shared" si="10"/>
        <v>2.8296000000000002E-2</v>
      </c>
      <c r="AF152" s="6">
        <f t="shared" si="11"/>
        <v>9654.0449707506141</v>
      </c>
      <c r="AG152" s="6">
        <f t="shared" si="12"/>
        <v>10729.375576305196</v>
      </c>
    </row>
    <row r="153" spans="22:33" x14ac:dyDescent="0.25">
      <c r="V153" s="6">
        <f t="shared" si="13"/>
        <v>9654.0449707506141</v>
      </c>
      <c r="W153" s="6">
        <v>35</v>
      </c>
      <c r="X153" s="5">
        <f>W153*VLOOKUP('Arrangement C'!$B$19,Data!$A$5:$AQ$12,40,FALSE)/1000</f>
        <v>1.1725000000000001E-3</v>
      </c>
      <c r="Y153" s="5">
        <f>W153*VLOOKUP('Arrangement C'!$B$19,Data!$A$5:$AQ$12,41,FALSE)/1000</f>
        <v>1.5399999999999999E-3</v>
      </c>
      <c r="Z153" s="5">
        <f>$W153*VLOOKUP('Arrangement C'!$B$19,Data!$A$5:$AQ$12,42,FALSE)/1000</f>
        <v>8.2075000000000013E-3</v>
      </c>
      <c r="AA153" s="5">
        <f>$W153*VLOOKUP('Arrangement C'!$B$19,Data!$A$5:$AQ$12,43,FALSE)/1000</f>
        <v>1.0885000000000001E-2</v>
      </c>
      <c r="AB153" s="170">
        <f t="shared" si="7"/>
        <v>6.2624999999999998E-3</v>
      </c>
      <c r="AC153" s="5">
        <f t="shared" si="8"/>
        <v>2.2389780000000001E-2</v>
      </c>
      <c r="AD153" s="5">
        <f t="shared" si="9"/>
        <v>1.32975E-2</v>
      </c>
      <c r="AE153" s="5">
        <f t="shared" si="10"/>
        <v>2.7985000000000003E-2</v>
      </c>
      <c r="AF153" s="6">
        <f t="shared" si="11"/>
        <v>9713.6873173003369</v>
      </c>
      <c r="AG153" s="6">
        <f t="shared" si="12"/>
        <v>10753.099409078251</v>
      </c>
    </row>
    <row r="154" spans="22:33" x14ac:dyDescent="0.25">
      <c r="V154" s="6">
        <f t="shared" si="13"/>
        <v>9713.6873173003369</v>
      </c>
      <c r="W154" s="6">
        <v>34</v>
      </c>
      <c r="X154" s="5">
        <f>W154*VLOOKUP('Arrangement C'!$B$19,Data!$A$5:$AQ$12,40,FALSE)/1000</f>
        <v>1.139E-3</v>
      </c>
      <c r="Y154" s="5">
        <f>W154*VLOOKUP('Arrangement C'!$B$19,Data!$A$5:$AQ$12,41,FALSE)/1000</f>
        <v>1.4959999999999999E-3</v>
      </c>
      <c r="Z154" s="5">
        <f>$W154*VLOOKUP('Arrangement C'!$B$19,Data!$A$5:$AQ$12,42,FALSE)/1000</f>
        <v>7.9730000000000009E-3</v>
      </c>
      <c r="AA154" s="5">
        <f>$W154*VLOOKUP('Arrangement C'!$B$19,Data!$A$5:$AQ$12,43,FALSE)/1000</f>
        <v>1.0574E-2</v>
      </c>
      <c r="AB154" s="170">
        <f t="shared" si="7"/>
        <v>6.2290000000000002E-3</v>
      </c>
      <c r="AC154" s="5">
        <f t="shared" si="8"/>
        <v>2.2345780000000003E-2</v>
      </c>
      <c r="AD154" s="5">
        <f t="shared" si="9"/>
        <v>1.3063000000000002E-2</v>
      </c>
      <c r="AE154" s="5">
        <f t="shared" si="10"/>
        <v>2.7674000000000001E-2</v>
      </c>
      <c r="AF154" s="6">
        <f t="shared" si="11"/>
        <v>9774.0337160801391</v>
      </c>
      <c r="AG154" s="6">
        <f t="shared" si="12"/>
        <v>10776.920062608742</v>
      </c>
    </row>
    <row r="155" spans="22:33" x14ac:dyDescent="0.25">
      <c r="V155" s="6">
        <f t="shared" si="13"/>
        <v>9774.0337160801391</v>
      </c>
      <c r="W155" s="6">
        <v>33</v>
      </c>
      <c r="X155" s="5">
        <f>W155*VLOOKUP('Arrangement C'!$B$19,Data!$A$5:$AQ$12,40,FALSE)/1000</f>
        <v>1.1055000000000001E-3</v>
      </c>
      <c r="Y155" s="5">
        <f>W155*VLOOKUP('Arrangement C'!$B$19,Data!$A$5:$AQ$12,41,FALSE)/1000</f>
        <v>1.4519999999999999E-3</v>
      </c>
      <c r="Z155" s="5">
        <f>$W155*VLOOKUP('Arrangement C'!$B$19,Data!$A$5:$AQ$12,42,FALSE)/1000</f>
        <v>7.7385000000000006E-3</v>
      </c>
      <c r="AA155" s="5">
        <f>$W155*VLOOKUP('Arrangement C'!$B$19,Data!$A$5:$AQ$12,43,FALSE)/1000</f>
        <v>1.0263E-2</v>
      </c>
      <c r="AB155" s="170">
        <f t="shared" si="7"/>
        <v>6.1954999999999996E-3</v>
      </c>
      <c r="AC155" s="5">
        <f t="shared" si="8"/>
        <v>2.230178E-2</v>
      </c>
      <c r="AD155" s="5">
        <f t="shared" si="9"/>
        <v>1.28285E-2</v>
      </c>
      <c r="AE155" s="5">
        <f t="shared" si="10"/>
        <v>2.7362999999999998E-2</v>
      </c>
      <c r="AF155" s="6">
        <f t="shared" si="11"/>
        <v>9835.0959611522449</v>
      </c>
      <c r="AG155" s="6">
        <f t="shared" si="12"/>
        <v>10800.838070763506</v>
      </c>
    </row>
    <row r="156" spans="22:33" x14ac:dyDescent="0.25">
      <c r="V156" s="6">
        <f t="shared" si="13"/>
        <v>9835.0959611522449</v>
      </c>
      <c r="W156" s="6">
        <v>32</v>
      </c>
      <c r="X156" s="5">
        <f>W156*VLOOKUP('Arrangement C'!$B$19,Data!$A$5:$AQ$12,40,FALSE)/1000</f>
        <v>1.072E-3</v>
      </c>
      <c r="Y156" s="5">
        <f>W156*VLOOKUP('Arrangement C'!$B$19,Data!$A$5:$AQ$12,41,FALSE)/1000</f>
        <v>1.408E-3</v>
      </c>
      <c r="Z156" s="5">
        <f>$W156*VLOOKUP('Arrangement C'!$B$19,Data!$A$5:$AQ$12,42,FALSE)/1000</f>
        <v>7.5040000000000003E-3</v>
      </c>
      <c r="AA156" s="5">
        <f>$W156*VLOOKUP('Arrangement C'!$B$19,Data!$A$5:$AQ$12,43,FALSE)/1000</f>
        <v>9.9520000000000008E-3</v>
      </c>
      <c r="AB156" s="170">
        <f t="shared" si="7"/>
        <v>6.1619999999999999E-3</v>
      </c>
      <c r="AC156" s="5">
        <f t="shared" si="8"/>
        <v>2.2257780000000001E-2</v>
      </c>
      <c r="AD156" s="5">
        <f t="shared" si="9"/>
        <v>1.2594000000000001E-2</v>
      </c>
      <c r="AE156" s="5">
        <f t="shared" si="10"/>
        <v>2.7052E-2</v>
      </c>
      <c r="AF156" s="6">
        <f t="shared" si="11"/>
        <v>9896.8860909358282</v>
      </c>
      <c r="AG156" s="6">
        <f t="shared" si="12"/>
        <v>10824.853970732671</v>
      </c>
    </row>
    <row r="157" spans="22:33" x14ac:dyDescent="0.25">
      <c r="V157" s="6">
        <f t="shared" si="13"/>
        <v>9896.8860909358282</v>
      </c>
      <c r="W157" s="6">
        <v>31</v>
      </c>
      <c r="X157" s="5">
        <f>W157*VLOOKUP('Arrangement C'!$B$19,Data!$A$5:$AQ$12,40,FALSE)/1000</f>
        <v>1.0384999999999999E-3</v>
      </c>
      <c r="Y157" s="5">
        <f>W157*VLOOKUP('Arrangement C'!$B$19,Data!$A$5:$AQ$12,41,FALSE)/1000</f>
        <v>1.364E-3</v>
      </c>
      <c r="Z157" s="5">
        <f>$W157*VLOOKUP('Arrangement C'!$B$19,Data!$A$5:$AQ$12,42,FALSE)/1000</f>
        <v>7.2695000000000008E-3</v>
      </c>
      <c r="AA157" s="5">
        <f>$W157*VLOOKUP('Arrangement C'!$B$19,Data!$A$5:$AQ$12,43,FALSE)/1000</f>
        <v>9.6410000000000003E-3</v>
      </c>
      <c r="AB157" s="170">
        <f t="shared" si="7"/>
        <v>6.1285000000000003E-3</v>
      </c>
      <c r="AC157" s="5">
        <f t="shared" si="8"/>
        <v>2.2213780000000002E-2</v>
      </c>
      <c r="AD157" s="5">
        <f t="shared" si="9"/>
        <v>1.2359500000000001E-2</v>
      </c>
      <c r="AE157" s="5">
        <f t="shared" si="10"/>
        <v>2.6741000000000001E-2</v>
      </c>
      <c r="AF157" s="6">
        <f t="shared" si="11"/>
        <v>9959.4163938272868</v>
      </c>
      <c r="AG157" s="6">
        <f t="shared" si="12"/>
        <v>10848.968303047181</v>
      </c>
    </row>
    <row r="158" spans="22:33" x14ac:dyDescent="0.25">
      <c r="V158" s="6">
        <f t="shared" si="13"/>
        <v>9959.4163938272868</v>
      </c>
      <c r="W158" s="6">
        <v>30</v>
      </c>
      <c r="X158" s="5">
        <f>W158*VLOOKUP('Arrangement C'!$B$19,Data!$A$5:$AQ$12,40,FALSE)/1000</f>
        <v>1.005E-3</v>
      </c>
      <c r="Y158" s="5">
        <f>W158*VLOOKUP('Arrangement C'!$B$19,Data!$A$5:$AQ$12,41,FALSE)/1000</f>
        <v>1.3199999999999998E-3</v>
      </c>
      <c r="Z158" s="5">
        <f>$W158*VLOOKUP('Arrangement C'!$B$19,Data!$A$5:$AQ$12,42,FALSE)/1000</f>
        <v>7.0350000000000005E-3</v>
      </c>
      <c r="AA158" s="5">
        <f>$W158*VLOOKUP('Arrangement C'!$B$19,Data!$A$5:$AQ$12,43,FALSE)/1000</f>
        <v>9.3299999999999998E-3</v>
      </c>
      <c r="AB158" s="170">
        <f t="shared" si="7"/>
        <v>6.0949999999999997E-3</v>
      </c>
      <c r="AC158" s="5">
        <f t="shared" si="8"/>
        <v>2.216978E-2</v>
      </c>
      <c r="AD158" s="5">
        <f t="shared" si="9"/>
        <v>1.2125E-2</v>
      </c>
      <c r="AE158" s="5">
        <f t="shared" si="10"/>
        <v>2.6430000000000002E-2</v>
      </c>
      <c r="AF158" s="6">
        <f t="shared" si="11"/>
        <v>10022.699413941969</v>
      </c>
      <c r="AG158" s="6">
        <f t="shared" si="12"/>
        <v>10873.181611596276</v>
      </c>
    </row>
    <row r="159" spans="22:33" x14ac:dyDescent="0.25">
      <c r="V159" s="6">
        <f t="shared" si="13"/>
        <v>10022.699413941969</v>
      </c>
      <c r="W159" s="6">
        <v>29</v>
      </c>
      <c r="X159" s="5">
        <f>W159*VLOOKUP('Arrangement C'!$B$19,Data!$A$5:$AQ$12,40,FALSE)/1000</f>
        <v>9.7150000000000003E-4</v>
      </c>
      <c r="Y159" s="5">
        <f>W159*VLOOKUP('Arrangement C'!$B$19,Data!$A$5:$AQ$12,41,FALSE)/1000</f>
        <v>1.276E-3</v>
      </c>
      <c r="Z159" s="5">
        <f>$W159*VLOOKUP('Arrangement C'!$B$19,Data!$A$5:$AQ$12,42,FALSE)/1000</f>
        <v>6.8005000000000001E-3</v>
      </c>
      <c r="AA159" s="5">
        <f>$W159*VLOOKUP('Arrangement C'!$B$19,Data!$A$5:$AQ$12,43,FALSE)/1000</f>
        <v>9.019000000000001E-3</v>
      </c>
      <c r="AB159" s="170">
        <f t="shared" si="7"/>
        <v>6.0615E-3</v>
      </c>
      <c r="AC159" s="5">
        <f t="shared" si="8"/>
        <v>2.2125780000000001E-2</v>
      </c>
      <c r="AD159" s="5">
        <f t="shared" si="9"/>
        <v>1.18905E-2</v>
      </c>
      <c r="AE159" s="5">
        <f t="shared" si="10"/>
        <v>2.6119000000000003E-2</v>
      </c>
      <c r="AF159" s="6">
        <f t="shared" si="11"/>
        <v>10086.747956978365</v>
      </c>
      <c r="AG159" s="6">
        <f t="shared" si="12"/>
        <v>10897.494443644902</v>
      </c>
    </row>
    <row r="160" spans="22:33" x14ac:dyDescent="0.25">
      <c r="V160" s="6">
        <f t="shared" si="13"/>
        <v>10086.747956978365</v>
      </c>
      <c r="W160" s="6">
        <v>28</v>
      </c>
      <c r="X160" s="5">
        <f>W160*VLOOKUP('Arrangement C'!$B$19,Data!$A$5:$AQ$12,40,FALSE)/1000</f>
        <v>9.3800000000000003E-4</v>
      </c>
      <c r="Y160" s="5">
        <f>W160*VLOOKUP('Arrangement C'!$B$19,Data!$A$5:$AQ$12,41,FALSE)/1000</f>
        <v>1.232E-3</v>
      </c>
      <c r="Z160" s="5">
        <f>$W160*VLOOKUP('Arrangement C'!$B$19,Data!$A$5:$AQ$12,42,FALSE)/1000</f>
        <v>6.5660000000000007E-3</v>
      </c>
      <c r="AA160" s="5">
        <f>$W160*VLOOKUP('Arrangement C'!$B$19,Data!$A$5:$AQ$12,43,FALSE)/1000</f>
        <v>8.7080000000000005E-3</v>
      </c>
      <c r="AB160" s="170">
        <f t="shared" si="7"/>
        <v>6.0280000000000004E-3</v>
      </c>
      <c r="AC160" s="5">
        <f t="shared" si="8"/>
        <v>2.2081780000000002E-2</v>
      </c>
      <c r="AD160" s="5">
        <f t="shared" si="9"/>
        <v>1.1656E-2</v>
      </c>
      <c r="AE160" s="5">
        <f t="shared" si="10"/>
        <v>2.5808000000000001E-2</v>
      </c>
      <c r="AF160" s="6">
        <f t="shared" si="11"/>
        <v>10151.575096205508</v>
      </c>
      <c r="AG160" s="6">
        <f t="shared" si="12"/>
        <v>10921.907349851092</v>
      </c>
    </row>
    <row r="161" spans="22:33" x14ac:dyDescent="0.25">
      <c r="V161" s="6">
        <f t="shared" si="13"/>
        <v>10151.575096205508</v>
      </c>
      <c r="W161" s="6">
        <v>27</v>
      </c>
      <c r="X161" s="5">
        <f>W161*VLOOKUP('Arrangement C'!$B$19,Data!$A$5:$AQ$12,40,FALSE)/1000</f>
        <v>9.0450000000000003E-4</v>
      </c>
      <c r="Y161" s="5">
        <f>W161*VLOOKUP('Arrangement C'!$B$19,Data!$A$5:$AQ$12,41,FALSE)/1000</f>
        <v>1.188E-3</v>
      </c>
      <c r="Z161" s="5">
        <f>$W161*VLOOKUP('Arrangement C'!$B$19,Data!$A$5:$AQ$12,42,FALSE)/1000</f>
        <v>6.3315000000000003E-3</v>
      </c>
      <c r="AA161" s="5">
        <f>$W161*VLOOKUP('Arrangement C'!$B$19,Data!$A$5:$AQ$12,43,FALSE)/1000</f>
        <v>8.397E-3</v>
      </c>
      <c r="AB161" s="170">
        <f t="shared" si="7"/>
        <v>5.9944999999999998E-3</v>
      </c>
      <c r="AC161" s="5">
        <f t="shared" si="8"/>
        <v>2.2037780000000003E-2</v>
      </c>
      <c r="AD161" s="5">
        <f t="shared" si="9"/>
        <v>1.1421500000000001E-2</v>
      </c>
      <c r="AE161" s="5">
        <f t="shared" si="10"/>
        <v>2.5496999999999999E-2</v>
      </c>
      <c r="AF161" s="6">
        <f t="shared" si="11"/>
        <v>10217.194178574302</v>
      </c>
      <c r="AG161" s="6">
        <f t="shared" si="12"/>
        <v>10946.42088428325</v>
      </c>
    </row>
    <row r="162" spans="22:33" x14ac:dyDescent="0.25">
      <c r="V162" s="6">
        <f t="shared" si="13"/>
        <v>10217.194178574302</v>
      </c>
      <c r="W162" s="6">
        <v>26</v>
      </c>
      <c r="X162" s="5">
        <f>W162*VLOOKUP('Arrangement C'!$B$19,Data!$A$5:$AQ$12,40,FALSE)/1000</f>
        <v>8.7100000000000003E-4</v>
      </c>
      <c r="Y162" s="5">
        <f>W162*VLOOKUP('Arrangement C'!$B$19,Data!$A$5:$AQ$12,41,FALSE)/1000</f>
        <v>1.1439999999999998E-3</v>
      </c>
      <c r="Z162" s="5">
        <f>$W162*VLOOKUP('Arrangement C'!$B$19,Data!$A$5:$AQ$12,42,FALSE)/1000</f>
        <v>6.097E-3</v>
      </c>
      <c r="AA162" s="5">
        <f>$W162*VLOOKUP('Arrangement C'!$B$19,Data!$A$5:$AQ$12,43,FALSE)/1000</f>
        <v>8.0859999999999994E-3</v>
      </c>
      <c r="AB162" s="170">
        <f t="shared" si="7"/>
        <v>5.9610000000000002E-3</v>
      </c>
      <c r="AC162" s="5">
        <f t="shared" si="8"/>
        <v>2.1993780000000001E-2</v>
      </c>
      <c r="AD162" s="5">
        <f t="shared" si="9"/>
        <v>1.1186999999999999E-2</v>
      </c>
      <c r="AE162" s="5">
        <f t="shared" si="10"/>
        <v>2.5186E-2</v>
      </c>
      <c r="AF162" s="6">
        <f t="shared" si="11"/>
        <v>10283.618830953015</v>
      </c>
      <c r="AG162" s="6">
        <f t="shared" si="12"/>
        <v>10971.035604437382</v>
      </c>
    </row>
    <row r="163" spans="22:33" x14ac:dyDescent="0.25">
      <c r="V163" s="6">
        <f t="shared" si="13"/>
        <v>10283.618830953015</v>
      </c>
      <c r="W163" s="6">
        <v>25</v>
      </c>
      <c r="X163" s="5">
        <f>W163*VLOOKUP('Arrangement C'!$B$19,Data!$A$5:$AQ$12,40,FALSE)/1000</f>
        <v>8.3750000000000003E-4</v>
      </c>
      <c r="Y163" s="5">
        <f>W163*VLOOKUP('Arrangement C'!$B$19,Data!$A$5:$AQ$12,41,FALSE)/1000</f>
        <v>1.0999999999999998E-3</v>
      </c>
      <c r="Z163" s="5">
        <f>$W163*VLOOKUP('Arrangement C'!$B$19,Data!$A$5:$AQ$12,42,FALSE)/1000</f>
        <v>5.8625000000000005E-3</v>
      </c>
      <c r="AA163" s="5">
        <f>$W163*VLOOKUP('Arrangement C'!$B$19,Data!$A$5:$AQ$12,43,FALSE)/1000</f>
        <v>7.7750000000000007E-3</v>
      </c>
      <c r="AB163" s="170">
        <f t="shared" si="7"/>
        <v>5.9274999999999996E-3</v>
      </c>
      <c r="AC163" s="5">
        <f t="shared" si="8"/>
        <v>2.1949780000000002E-2</v>
      </c>
      <c r="AD163" s="5">
        <f t="shared" si="9"/>
        <v>1.09525E-2</v>
      </c>
      <c r="AE163" s="5">
        <f t="shared" si="10"/>
        <v>2.4875000000000001E-2</v>
      </c>
      <c r="AF163" s="6">
        <f t="shared" si="11"/>
        <v>10350.862966487181</v>
      </c>
      <c r="AG163" s="6">
        <f t="shared" si="12"/>
        <v>10995.752071254241</v>
      </c>
    </row>
    <row r="164" spans="22:33" x14ac:dyDescent="0.25">
      <c r="V164" s="6">
        <f t="shared" si="13"/>
        <v>10350.862966487181</v>
      </c>
      <c r="W164" s="6">
        <v>24</v>
      </c>
      <c r="X164" s="5">
        <f>W164*VLOOKUP('Arrangement C'!$B$19,Data!$A$5:$AQ$12,40,FALSE)/1000</f>
        <v>8.0400000000000003E-4</v>
      </c>
      <c r="Y164" s="5">
        <f>W164*VLOOKUP('Arrangement C'!$B$19,Data!$A$5:$AQ$12,41,FALSE)/1000</f>
        <v>1.0560000000000001E-3</v>
      </c>
      <c r="Z164" s="5">
        <f>$W164*VLOOKUP('Arrangement C'!$B$19,Data!$A$5:$AQ$12,42,FALSE)/1000</f>
        <v>5.6280000000000002E-3</v>
      </c>
      <c r="AA164" s="5">
        <f>$W164*VLOOKUP('Arrangement C'!$B$19,Data!$A$5:$AQ$12,43,FALSE)/1000</f>
        <v>7.4640000000000001E-3</v>
      </c>
      <c r="AB164" s="170">
        <f t="shared" si="7"/>
        <v>5.8939999999999999E-3</v>
      </c>
      <c r="AC164" s="5">
        <f t="shared" si="8"/>
        <v>2.1905780000000003E-2</v>
      </c>
      <c r="AD164" s="5">
        <f t="shared" si="9"/>
        <v>1.0718E-2</v>
      </c>
      <c r="AE164" s="5">
        <f t="shared" si="10"/>
        <v>2.4564000000000002E-2</v>
      </c>
      <c r="AF164" s="6">
        <f t="shared" si="11"/>
        <v>10418.940791083751</v>
      </c>
      <c r="AG164" s="6">
        <f t="shared" si="12"/>
        <v>11020.570849136406</v>
      </c>
    </row>
    <row r="165" spans="22:33" x14ac:dyDescent="0.25">
      <c r="V165" s="6">
        <f t="shared" si="13"/>
        <v>10418.940791083751</v>
      </c>
      <c r="W165" s="6">
        <v>23</v>
      </c>
      <c r="X165" s="5">
        <f>W165*VLOOKUP('Arrangement C'!$B$19,Data!$A$5:$AQ$12,40,FALSE)/1000</f>
        <v>7.7050000000000003E-4</v>
      </c>
      <c r="Y165" s="5">
        <f>W165*VLOOKUP('Arrangement C'!$B$19,Data!$A$5:$AQ$12,41,FALSE)/1000</f>
        <v>1.0120000000000001E-3</v>
      </c>
      <c r="Z165" s="5">
        <f>$W165*VLOOKUP('Arrangement C'!$B$19,Data!$A$5:$AQ$12,42,FALSE)/1000</f>
        <v>5.3935000000000007E-3</v>
      </c>
      <c r="AA165" s="5">
        <f>$W165*VLOOKUP('Arrangement C'!$B$19,Data!$A$5:$AQ$12,43,FALSE)/1000</f>
        <v>7.1529999999999996E-3</v>
      </c>
      <c r="AB165" s="170">
        <f t="shared" si="7"/>
        <v>5.8605000000000003E-3</v>
      </c>
      <c r="AC165" s="5">
        <f t="shared" si="8"/>
        <v>2.1861780000000001E-2</v>
      </c>
      <c r="AD165" s="5">
        <f t="shared" si="9"/>
        <v>1.04835E-2</v>
      </c>
      <c r="AE165" s="5">
        <f t="shared" si="10"/>
        <v>2.4253E-2</v>
      </c>
      <c r="AF165" s="6">
        <f t="shared" si="11"/>
        <v>10487.866810018942</v>
      </c>
      <c r="AG165" s="6">
        <f t="shared" si="12"/>
        <v>11045.492505965251</v>
      </c>
    </row>
    <row r="166" spans="22:33" x14ac:dyDescent="0.25">
      <c r="V166" s="6">
        <f t="shared" si="13"/>
        <v>10487.866810018942</v>
      </c>
      <c r="W166" s="6">
        <v>22</v>
      </c>
      <c r="X166" s="5">
        <f>W166*VLOOKUP('Arrangement C'!$B$19,Data!$A$5:$AQ$12,40,FALSE)/1000</f>
        <v>7.3700000000000013E-4</v>
      </c>
      <c r="Y166" s="5">
        <f>W166*VLOOKUP('Arrangement C'!$B$19,Data!$A$5:$AQ$12,41,FALSE)/1000</f>
        <v>9.68E-4</v>
      </c>
      <c r="Z166" s="5">
        <f>$W166*VLOOKUP('Arrangement C'!$B$19,Data!$A$5:$AQ$12,42,FALSE)/1000</f>
        <v>5.1590000000000004E-3</v>
      </c>
      <c r="AA166" s="5">
        <f>$W166*VLOOKUP('Arrangement C'!$B$19,Data!$A$5:$AQ$12,43,FALSE)/1000</f>
        <v>6.842E-3</v>
      </c>
      <c r="AB166" s="170">
        <f t="shared" ref="AB166:AB188" si="14">$N$20+$K$14+X166</f>
        <v>5.8269999999999997E-3</v>
      </c>
      <c r="AC166" s="5">
        <f t="shared" ref="AC166:AC188" si="15">$N$21+$K$15+Y166</f>
        <v>2.1817780000000002E-2</v>
      </c>
      <c r="AD166" s="5">
        <f t="shared" ref="AD166:AD188" si="16">Z166+$K$14</f>
        <v>1.0249000000000001E-2</v>
      </c>
      <c r="AE166" s="5">
        <f t="shared" ref="AE166:AE188" si="17">AA166+$K$15</f>
        <v>2.3942000000000001E-2</v>
      </c>
      <c r="AF166" s="6">
        <f t="shared" ref="AF166:AF188" si="18">3*250/((2*$AB166+$AD166)^2+(2*$AC166+$AE166)^2)^0.5</f>
        <v>10557.655834669131</v>
      </c>
      <c r="AG166" s="6">
        <f t="shared" ref="AG166:AG188" si="19">250/(AB166^2+AC166^2)^0.5</f>
        <v>11070.517613117821</v>
      </c>
    </row>
    <row r="167" spans="22:33" x14ac:dyDescent="0.25">
      <c r="V167" s="6">
        <f t="shared" ref="V167:V188" si="20">AF166</f>
        <v>10557.655834669131</v>
      </c>
      <c r="W167" s="6">
        <v>21</v>
      </c>
      <c r="X167" s="5">
        <f>W167*VLOOKUP('Arrangement C'!$B$19,Data!$A$5:$AQ$12,40,FALSE)/1000</f>
        <v>7.0350000000000002E-4</v>
      </c>
      <c r="Y167" s="5">
        <f>W167*VLOOKUP('Arrangement C'!$B$19,Data!$A$5:$AQ$12,41,FALSE)/1000</f>
        <v>9.2399999999999991E-4</v>
      </c>
      <c r="Z167" s="5">
        <f>$W167*VLOOKUP('Arrangement C'!$B$19,Data!$A$5:$AQ$12,42,FALSE)/1000</f>
        <v>4.9245000000000001E-3</v>
      </c>
      <c r="AA167" s="5">
        <f>$W167*VLOOKUP('Arrangement C'!$B$19,Data!$A$5:$AQ$12,43,FALSE)/1000</f>
        <v>6.5309999999999995E-3</v>
      </c>
      <c r="AB167" s="170">
        <f t="shared" si="14"/>
        <v>5.7935E-3</v>
      </c>
      <c r="AC167" s="5">
        <f t="shared" si="15"/>
        <v>2.1773780000000003E-2</v>
      </c>
      <c r="AD167" s="5">
        <f t="shared" si="16"/>
        <v>1.0014499999999999E-2</v>
      </c>
      <c r="AE167" s="5">
        <f t="shared" si="17"/>
        <v>2.3630999999999999E-2</v>
      </c>
      <c r="AF167" s="6">
        <f t="shared" si="18"/>
        <v>10628.322989363438</v>
      </c>
      <c r="AG167" s="6">
        <f t="shared" si="19"/>
        <v>11095.646745483633</v>
      </c>
    </row>
    <row r="168" spans="22:33" x14ac:dyDescent="0.25">
      <c r="V168" s="6">
        <f t="shared" si="20"/>
        <v>10628.322989363438</v>
      </c>
      <c r="W168" s="6">
        <v>20</v>
      </c>
      <c r="X168" s="5">
        <f>W168*VLOOKUP('Arrangement C'!$B$19,Data!$A$5:$AQ$12,40,FALSE)/1000</f>
        <v>6.7000000000000002E-4</v>
      </c>
      <c r="Y168" s="5">
        <f>W168*VLOOKUP('Arrangement C'!$B$19,Data!$A$5:$AQ$12,41,FALSE)/1000</f>
        <v>8.7999999999999992E-4</v>
      </c>
      <c r="Z168" s="5">
        <f>$W168*VLOOKUP('Arrangement C'!$B$19,Data!$A$5:$AQ$12,42,FALSE)/1000</f>
        <v>4.6900000000000006E-3</v>
      </c>
      <c r="AA168" s="5">
        <f>$W168*VLOOKUP('Arrangement C'!$B$19,Data!$A$5:$AQ$12,43,FALSE)/1000</f>
        <v>6.2199999999999998E-3</v>
      </c>
      <c r="AB168" s="170">
        <f t="shared" si="14"/>
        <v>5.7599999999999995E-3</v>
      </c>
      <c r="AC168" s="5">
        <f t="shared" si="15"/>
        <v>2.1729780000000001E-2</v>
      </c>
      <c r="AD168" s="5">
        <f t="shared" si="16"/>
        <v>9.7800000000000005E-3</v>
      </c>
      <c r="AE168" s="5">
        <f t="shared" si="17"/>
        <v>2.332E-2</v>
      </c>
      <c r="AF168" s="6">
        <f t="shared" si="18"/>
        <v>10699.883718356519</v>
      </c>
      <c r="AG168" s="6">
        <f t="shared" si="19"/>
        <v>11120.880481481334</v>
      </c>
    </row>
    <row r="169" spans="22:33" x14ac:dyDescent="0.25">
      <c r="V169" s="6">
        <f t="shared" si="20"/>
        <v>10699.883718356519</v>
      </c>
      <c r="W169" s="6">
        <v>19</v>
      </c>
      <c r="X169" s="5">
        <f>W169*VLOOKUP('Arrangement C'!$B$19,Data!$A$5:$AQ$12,40,FALSE)/1000</f>
        <v>6.3650000000000002E-4</v>
      </c>
      <c r="Y169" s="5">
        <f>W169*VLOOKUP('Arrangement C'!$B$19,Data!$A$5:$AQ$12,41,FALSE)/1000</f>
        <v>8.3599999999999994E-4</v>
      </c>
      <c r="Z169" s="5">
        <f>$W169*VLOOKUP('Arrangement C'!$B$19,Data!$A$5:$AQ$12,42,FALSE)/1000</f>
        <v>4.4555000000000003E-3</v>
      </c>
      <c r="AA169" s="5">
        <f>$W169*VLOOKUP('Arrangement C'!$B$19,Data!$A$5:$AQ$12,43,FALSE)/1000</f>
        <v>5.9090000000000002E-3</v>
      </c>
      <c r="AB169" s="170">
        <f t="shared" si="14"/>
        <v>5.7264999999999998E-3</v>
      </c>
      <c r="AC169" s="5">
        <f t="shared" si="15"/>
        <v>2.1685780000000002E-2</v>
      </c>
      <c r="AD169" s="5">
        <f t="shared" si="16"/>
        <v>9.5455000000000002E-3</v>
      </c>
      <c r="AE169" s="5">
        <f t="shared" si="17"/>
        <v>2.3009000000000002E-2</v>
      </c>
      <c r="AF169" s="6">
        <f t="shared" si="18"/>
        <v>10772.353792919404</v>
      </c>
      <c r="AG169" s="6">
        <f t="shared" si="19"/>
        <v>11146.219403075263</v>
      </c>
    </row>
    <row r="170" spans="22:33" x14ac:dyDescent="0.25">
      <c r="V170" s="6">
        <f t="shared" si="20"/>
        <v>10772.353792919404</v>
      </c>
      <c r="W170" s="6">
        <v>18</v>
      </c>
      <c r="X170" s="5">
        <f>W170*VLOOKUP('Arrangement C'!$B$19,Data!$A$5:$AQ$12,40,FALSE)/1000</f>
        <v>6.0300000000000002E-4</v>
      </c>
      <c r="Y170" s="5">
        <f>W170*VLOOKUP('Arrangement C'!$B$19,Data!$A$5:$AQ$12,41,FALSE)/1000</f>
        <v>7.9199999999999995E-4</v>
      </c>
      <c r="Z170" s="5">
        <f>$W170*VLOOKUP('Arrangement C'!$B$19,Data!$A$5:$AQ$12,42,FALSE)/1000</f>
        <v>4.2209999999999999E-3</v>
      </c>
      <c r="AA170" s="5">
        <f>$W170*VLOOKUP('Arrangement C'!$B$19,Data!$A$5:$AQ$12,43,FALSE)/1000</f>
        <v>5.5979999999999997E-3</v>
      </c>
      <c r="AB170" s="170">
        <f t="shared" si="14"/>
        <v>5.6930000000000001E-3</v>
      </c>
      <c r="AC170" s="5">
        <f t="shared" si="15"/>
        <v>2.1641780000000003E-2</v>
      </c>
      <c r="AD170" s="5">
        <f t="shared" si="16"/>
        <v>9.3109999999999998E-3</v>
      </c>
      <c r="AE170" s="5">
        <f t="shared" si="17"/>
        <v>2.2697999999999999E-2</v>
      </c>
      <c r="AF170" s="6">
        <f t="shared" si="18"/>
        <v>10845.749318545786</v>
      </c>
      <c r="AG170" s="6">
        <f t="shared" si="19"/>
        <v>11171.664095791897</v>
      </c>
    </row>
    <row r="171" spans="22:33" x14ac:dyDescent="0.25">
      <c r="V171" s="6">
        <f t="shared" si="20"/>
        <v>10845.749318545786</v>
      </c>
      <c r="W171" s="6">
        <v>17</v>
      </c>
      <c r="X171" s="5">
        <f>W171*VLOOKUP('Arrangement C'!$B$19,Data!$A$5:$AQ$12,40,FALSE)/1000</f>
        <v>5.6950000000000002E-4</v>
      </c>
      <c r="Y171" s="5">
        <f>W171*VLOOKUP('Arrangement C'!$B$19,Data!$A$5:$AQ$12,41,FALSE)/1000</f>
        <v>7.4799999999999997E-4</v>
      </c>
      <c r="Z171" s="5">
        <f>$W171*VLOOKUP('Arrangement C'!$B$19,Data!$A$5:$AQ$12,42,FALSE)/1000</f>
        <v>3.9865000000000005E-3</v>
      </c>
      <c r="AA171" s="5">
        <f>$W171*VLOOKUP('Arrangement C'!$B$19,Data!$A$5:$AQ$12,43,FALSE)/1000</f>
        <v>5.287E-3</v>
      </c>
      <c r="AB171" s="170">
        <f t="shared" si="14"/>
        <v>5.6594999999999996E-3</v>
      </c>
      <c r="AC171" s="5">
        <f t="shared" si="15"/>
        <v>2.159778E-2</v>
      </c>
      <c r="AD171" s="5">
        <f t="shared" si="16"/>
        <v>9.0765000000000012E-3</v>
      </c>
      <c r="AE171" s="5">
        <f t="shared" si="17"/>
        <v>2.2387000000000001E-2</v>
      </c>
      <c r="AF171" s="6">
        <f t="shared" si="18"/>
        <v>10920.086742270594</v>
      </c>
      <c r="AG171" s="6">
        <f t="shared" si="19"/>
        <v>11197.215148736141</v>
      </c>
    </row>
    <row r="172" spans="22:33" x14ac:dyDescent="0.25">
      <c r="V172" s="6">
        <f t="shared" si="20"/>
        <v>10920.086742270594</v>
      </c>
      <c r="W172" s="6">
        <v>16</v>
      </c>
      <c r="X172" s="5">
        <f>W172*VLOOKUP('Arrangement C'!$B$19,Data!$A$5:$AQ$12,40,FALSE)/1000</f>
        <v>5.3600000000000002E-4</v>
      </c>
      <c r="Y172" s="5">
        <f>W172*VLOOKUP('Arrangement C'!$B$19,Data!$A$5:$AQ$12,41,FALSE)/1000</f>
        <v>7.0399999999999998E-4</v>
      </c>
      <c r="Z172" s="5">
        <f>$W172*VLOOKUP('Arrangement C'!$B$19,Data!$A$5:$AQ$12,42,FALSE)/1000</f>
        <v>3.7520000000000001E-3</v>
      </c>
      <c r="AA172" s="5">
        <f>$W172*VLOOKUP('Arrangement C'!$B$19,Data!$A$5:$AQ$12,43,FALSE)/1000</f>
        <v>4.9760000000000004E-3</v>
      </c>
      <c r="AB172" s="170">
        <f t="shared" si="14"/>
        <v>5.6259999999999999E-3</v>
      </c>
      <c r="AC172" s="5">
        <f t="shared" si="15"/>
        <v>2.1553780000000002E-2</v>
      </c>
      <c r="AD172" s="5">
        <f t="shared" si="16"/>
        <v>8.8419999999999992E-3</v>
      </c>
      <c r="AE172" s="5">
        <f t="shared" si="17"/>
        <v>2.2076000000000002E-2</v>
      </c>
      <c r="AF172" s="6">
        <f t="shared" si="18"/>
        <v>10995.382860097014</v>
      </c>
      <c r="AG172" s="6">
        <f t="shared" si="19"/>
        <v>11222.873154607511</v>
      </c>
    </row>
    <row r="173" spans="22:33" x14ac:dyDescent="0.25">
      <c r="V173" s="6">
        <f t="shared" si="20"/>
        <v>10995.382860097014</v>
      </c>
      <c r="W173" s="6">
        <v>15</v>
      </c>
      <c r="X173" s="5">
        <f>W173*VLOOKUP('Arrangement C'!$B$19,Data!$A$5:$AQ$12,40,FALSE)/1000</f>
        <v>5.0250000000000002E-4</v>
      </c>
      <c r="Y173" s="5">
        <f>W173*VLOOKUP('Arrangement C'!$B$19,Data!$A$5:$AQ$12,41,FALSE)/1000</f>
        <v>6.5999999999999989E-4</v>
      </c>
      <c r="Z173" s="5">
        <f>$W173*VLOOKUP('Arrangement C'!$B$19,Data!$A$5:$AQ$12,42,FALSE)/1000</f>
        <v>3.5175000000000002E-3</v>
      </c>
      <c r="AA173" s="5">
        <f>$W173*VLOOKUP('Arrangement C'!$B$19,Data!$A$5:$AQ$12,43,FALSE)/1000</f>
        <v>4.6649999999999999E-3</v>
      </c>
      <c r="AB173" s="170">
        <f t="shared" si="14"/>
        <v>5.5925000000000002E-3</v>
      </c>
      <c r="AC173" s="5">
        <f t="shared" si="15"/>
        <v>2.1509780000000003E-2</v>
      </c>
      <c r="AD173" s="5">
        <f t="shared" si="16"/>
        <v>8.6075000000000006E-3</v>
      </c>
      <c r="AE173" s="5">
        <f t="shared" si="17"/>
        <v>2.1765E-2</v>
      </c>
      <c r="AF173" s="6">
        <f t="shared" si="18"/>
        <v>11071.654824527473</v>
      </c>
      <c r="AG173" s="6">
        <f t="shared" si="19"/>
        <v>11248.638709716155</v>
      </c>
    </row>
    <row r="174" spans="22:33" x14ac:dyDescent="0.25">
      <c r="V174" s="6">
        <f t="shared" si="20"/>
        <v>11071.654824527473</v>
      </c>
      <c r="W174" s="6">
        <v>14</v>
      </c>
      <c r="X174" s="5">
        <f>W174*VLOOKUP('Arrangement C'!$B$19,Data!$A$5:$AQ$12,40,FALSE)/1000</f>
        <v>4.6900000000000002E-4</v>
      </c>
      <c r="Y174" s="5">
        <f>W174*VLOOKUP('Arrangement C'!$B$19,Data!$A$5:$AQ$12,41,FALSE)/1000</f>
        <v>6.1600000000000001E-4</v>
      </c>
      <c r="Z174" s="5">
        <f>$W174*VLOOKUP('Arrangement C'!$B$19,Data!$A$5:$AQ$12,42,FALSE)/1000</f>
        <v>3.2830000000000003E-3</v>
      </c>
      <c r="AA174" s="5">
        <f>$W174*VLOOKUP('Arrangement C'!$B$19,Data!$A$5:$AQ$12,43,FALSE)/1000</f>
        <v>4.3540000000000002E-3</v>
      </c>
      <c r="AB174" s="170">
        <f t="shared" si="14"/>
        <v>5.5589999999999997E-3</v>
      </c>
      <c r="AC174" s="5">
        <f t="shared" si="15"/>
        <v>2.146578E-2</v>
      </c>
      <c r="AD174" s="5">
        <f t="shared" si="16"/>
        <v>8.3730000000000002E-3</v>
      </c>
      <c r="AE174" s="5">
        <f t="shared" si="17"/>
        <v>2.1454000000000001E-2</v>
      </c>
      <c r="AF174" s="6">
        <f t="shared" si="18"/>
        <v>11148.920152193274</v>
      </c>
      <c r="AG174" s="6">
        <f t="shared" si="19"/>
        <v>11274.512413998724</v>
      </c>
    </row>
    <row r="175" spans="22:33" x14ac:dyDescent="0.25">
      <c r="V175" s="6">
        <f t="shared" si="20"/>
        <v>11148.920152193274</v>
      </c>
      <c r="W175" s="6">
        <v>13</v>
      </c>
      <c r="X175" s="5">
        <f>W175*VLOOKUP('Arrangement C'!$B$19,Data!$A$5:$AQ$12,40,FALSE)/1000</f>
        <v>4.3550000000000001E-4</v>
      </c>
      <c r="Y175" s="5">
        <f>W175*VLOOKUP('Arrangement C'!$B$19,Data!$A$5:$AQ$12,41,FALSE)/1000</f>
        <v>5.7199999999999992E-4</v>
      </c>
      <c r="Z175" s="5">
        <f>$W175*VLOOKUP('Arrangement C'!$B$19,Data!$A$5:$AQ$12,42,FALSE)/1000</f>
        <v>3.0485E-3</v>
      </c>
      <c r="AA175" s="5">
        <f>$W175*VLOOKUP('Arrangement C'!$B$19,Data!$A$5:$AQ$12,43,FALSE)/1000</f>
        <v>4.0429999999999997E-3</v>
      </c>
      <c r="AB175" s="170">
        <f t="shared" si="14"/>
        <v>5.5255E-3</v>
      </c>
      <c r="AC175" s="5">
        <f t="shared" si="15"/>
        <v>2.1421780000000001E-2</v>
      </c>
      <c r="AD175" s="5">
        <f t="shared" si="16"/>
        <v>8.1384999999999999E-3</v>
      </c>
      <c r="AE175" s="5">
        <f t="shared" si="17"/>
        <v>2.1143000000000002E-2</v>
      </c>
      <c r="AF175" s="6">
        <f t="shared" si="18"/>
        <v>11227.19673157678</v>
      </c>
      <c r="AG175" s="6">
        <f t="shared" si="19"/>
        <v>11300.49487103409</v>
      </c>
    </row>
    <row r="176" spans="22:33" x14ac:dyDescent="0.25">
      <c r="V176" s="6">
        <f t="shared" si="20"/>
        <v>11227.19673157678</v>
      </c>
      <c r="W176" s="6">
        <v>12</v>
      </c>
      <c r="X176" s="5">
        <f>W176*VLOOKUP('Arrangement C'!$B$19,Data!$A$5:$AQ$12,40,FALSE)/1000</f>
        <v>4.0200000000000001E-4</v>
      </c>
      <c r="Y176" s="5">
        <f>W176*VLOOKUP('Arrangement C'!$B$19,Data!$A$5:$AQ$12,41,FALSE)/1000</f>
        <v>5.2800000000000004E-4</v>
      </c>
      <c r="Z176" s="5">
        <f>$W176*VLOOKUP('Arrangement C'!$B$19,Data!$A$5:$AQ$12,42,FALSE)/1000</f>
        <v>2.8140000000000001E-3</v>
      </c>
      <c r="AA176" s="5">
        <f>$W176*VLOOKUP('Arrangement C'!$B$19,Data!$A$5:$AQ$12,43,FALSE)/1000</f>
        <v>3.7320000000000001E-3</v>
      </c>
      <c r="AB176" s="170">
        <f t="shared" si="14"/>
        <v>5.4920000000000004E-3</v>
      </c>
      <c r="AC176" s="5">
        <f t="shared" si="15"/>
        <v>2.1377780000000002E-2</v>
      </c>
      <c r="AD176" s="5">
        <f t="shared" si="16"/>
        <v>7.9039999999999996E-3</v>
      </c>
      <c r="AE176" s="5">
        <f t="shared" si="17"/>
        <v>2.0832E-2</v>
      </c>
      <c r="AF176" s="6">
        <f t="shared" si="18"/>
        <v>11306.502830819112</v>
      </c>
      <c r="AG176" s="6">
        <f t="shared" si="19"/>
        <v>11326.58668805888</v>
      </c>
    </row>
    <row r="177" spans="22:33" x14ac:dyDescent="0.25">
      <c r="V177" s="6">
        <f t="shared" si="20"/>
        <v>11306.502830819112</v>
      </c>
      <c r="W177" s="6">
        <v>11</v>
      </c>
      <c r="X177" s="5">
        <f>W177*VLOOKUP('Arrangement C'!$B$19,Data!$A$5:$AQ$12,40,FALSE)/1000</f>
        <v>3.6850000000000007E-4</v>
      </c>
      <c r="Y177" s="5">
        <f>W177*VLOOKUP('Arrangement C'!$B$19,Data!$A$5:$AQ$12,41,FALSE)/1000</f>
        <v>4.84E-4</v>
      </c>
      <c r="Z177" s="5">
        <f>$W177*VLOOKUP('Arrangement C'!$B$19,Data!$A$5:$AQ$12,42,FALSE)/1000</f>
        <v>2.5795000000000002E-3</v>
      </c>
      <c r="AA177" s="5">
        <f>$W177*VLOOKUP('Arrangement C'!$B$19,Data!$A$5:$AQ$12,43,FALSE)/1000</f>
        <v>3.421E-3</v>
      </c>
      <c r="AB177" s="170">
        <f t="shared" si="14"/>
        <v>5.4584999999999998E-3</v>
      </c>
      <c r="AC177" s="5">
        <f t="shared" si="15"/>
        <v>2.133378E-2</v>
      </c>
      <c r="AD177" s="5">
        <f t="shared" si="16"/>
        <v>7.6695000000000001E-3</v>
      </c>
      <c r="AE177" s="5">
        <f t="shared" si="17"/>
        <v>2.0521000000000001E-2</v>
      </c>
      <c r="AF177" s="6">
        <f t="shared" si="18"/>
        <v>11386.857105605288</v>
      </c>
      <c r="AG177" s="6">
        <f t="shared" si="19"/>
        <v>11352.78847598285</v>
      </c>
    </row>
    <row r="178" spans="22:33" x14ac:dyDescent="0.25">
      <c r="V178" s="6">
        <f t="shared" si="20"/>
        <v>11386.857105605288</v>
      </c>
      <c r="W178" s="6">
        <v>10</v>
      </c>
      <c r="X178" s="5">
        <f>W178*VLOOKUP('Arrangement C'!$B$19,Data!$A$5:$AQ$12,40,FALSE)/1000</f>
        <v>3.3500000000000001E-4</v>
      </c>
      <c r="Y178" s="5">
        <f>W178*VLOOKUP('Arrangement C'!$B$19,Data!$A$5:$AQ$12,41,FALSE)/1000</f>
        <v>4.3999999999999996E-4</v>
      </c>
      <c r="Z178" s="5">
        <f>$W178*VLOOKUP('Arrangement C'!$B$19,Data!$A$5:$AQ$12,42,FALSE)/1000</f>
        <v>2.3450000000000003E-3</v>
      </c>
      <c r="AA178" s="5">
        <f>$W178*VLOOKUP('Arrangement C'!$B$19,Data!$A$5:$AQ$12,43,FALSE)/1000</f>
        <v>3.1099999999999999E-3</v>
      </c>
      <c r="AB178" s="170">
        <f t="shared" si="14"/>
        <v>5.4250000000000001E-3</v>
      </c>
      <c r="AC178" s="5">
        <f t="shared" si="15"/>
        <v>2.1289780000000001E-2</v>
      </c>
      <c r="AD178" s="5">
        <f t="shared" si="16"/>
        <v>7.4350000000000006E-3</v>
      </c>
      <c r="AE178" s="5">
        <f t="shared" si="17"/>
        <v>2.0209999999999999E-2</v>
      </c>
      <c r="AF178" s="6">
        <f t="shared" si="18"/>
        <v>11468.278607117649</v>
      </c>
      <c r="AG178" s="6">
        <f t="shared" si="19"/>
        <v>11379.100849404052</v>
      </c>
    </row>
    <row r="179" spans="22:33" x14ac:dyDescent="0.25">
      <c r="V179" s="6">
        <f t="shared" si="20"/>
        <v>11468.278607117649</v>
      </c>
      <c r="W179" s="6">
        <v>9</v>
      </c>
      <c r="X179" s="5">
        <f>W179*VLOOKUP('Arrangement C'!$B$19,Data!$A$5:$AQ$12,40,FALSE)/1000</f>
        <v>3.0150000000000001E-4</v>
      </c>
      <c r="Y179" s="5">
        <f>W179*VLOOKUP('Arrangement C'!$B$19,Data!$A$5:$AQ$12,41,FALSE)/1000</f>
        <v>3.9599999999999998E-4</v>
      </c>
      <c r="Z179" s="5">
        <f>$W179*VLOOKUP('Arrangement C'!$B$19,Data!$A$5:$AQ$12,42,FALSE)/1000</f>
        <v>2.1105E-3</v>
      </c>
      <c r="AA179" s="5">
        <f>$W179*VLOOKUP('Arrangement C'!$B$19,Data!$A$5:$AQ$12,43,FALSE)/1000</f>
        <v>2.7989999999999998E-3</v>
      </c>
      <c r="AB179" s="170">
        <f t="shared" si="14"/>
        <v>5.3914999999999996E-3</v>
      </c>
      <c r="AC179" s="5">
        <f t="shared" si="15"/>
        <v>2.1245780000000002E-2</v>
      </c>
      <c r="AD179" s="5">
        <f t="shared" si="16"/>
        <v>7.2005000000000003E-3</v>
      </c>
      <c r="AE179" s="5">
        <f t="shared" si="17"/>
        <v>1.9899E-2</v>
      </c>
      <c r="AF179" s="6">
        <f t="shared" si="18"/>
        <v>11550.786790047181</v>
      </c>
      <c r="AG179" s="6">
        <f t="shared" si="19"/>
        <v>11405.524426623833</v>
      </c>
    </row>
    <row r="180" spans="22:33" x14ac:dyDescent="0.25">
      <c r="V180" s="6">
        <f t="shared" si="20"/>
        <v>11550.786790047181</v>
      </c>
      <c r="W180" s="6">
        <v>8</v>
      </c>
      <c r="X180" s="5">
        <f>W180*VLOOKUP('Arrangement C'!$B$19,Data!$A$5:$AQ$12,40,FALSE)/1000</f>
        <v>2.6800000000000001E-4</v>
      </c>
      <c r="Y180" s="5">
        <f>W180*VLOOKUP('Arrangement C'!$B$19,Data!$A$5:$AQ$12,41,FALSE)/1000</f>
        <v>3.5199999999999999E-4</v>
      </c>
      <c r="Z180" s="5">
        <f>$W180*VLOOKUP('Arrangement C'!$B$19,Data!$A$5:$AQ$12,42,FALSE)/1000</f>
        <v>1.8760000000000001E-3</v>
      </c>
      <c r="AA180" s="5">
        <f>$W180*VLOOKUP('Arrangement C'!$B$19,Data!$A$5:$AQ$12,43,FALSE)/1000</f>
        <v>2.4880000000000002E-3</v>
      </c>
      <c r="AB180" s="170">
        <f t="shared" si="14"/>
        <v>5.3579999999999999E-3</v>
      </c>
      <c r="AC180" s="5">
        <f t="shared" si="15"/>
        <v>2.1201780000000003E-2</v>
      </c>
      <c r="AD180" s="5">
        <f t="shared" si="16"/>
        <v>6.966E-3</v>
      </c>
      <c r="AE180" s="5">
        <f t="shared" si="17"/>
        <v>1.9588000000000001E-2</v>
      </c>
      <c r="AF180" s="6">
        <f t="shared" si="18"/>
        <v>11634.401520651039</v>
      </c>
      <c r="AG180" s="6">
        <f t="shared" si="19"/>
        <v>11432.059829661595</v>
      </c>
    </row>
    <row r="181" spans="22:33" x14ac:dyDescent="0.25">
      <c r="V181" s="6">
        <f t="shared" si="20"/>
        <v>11634.401520651039</v>
      </c>
      <c r="W181" s="6">
        <v>7</v>
      </c>
      <c r="X181" s="5">
        <f>W181*VLOOKUP('Arrangement C'!$B$19,Data!$A$5:$AQ$12,40,FALSE)/1000</f>
        <v>2.3450000000000001E-4</v>
      </c>
      <c r="Y181" s="5">
        <f>W181*VLOOKUP('Arrangement C'!$B$19,Data!$A$5:$AQ$12,41,FALSE)/1000</f>
        <v>3.0800000000000001E-4</v>
      </c>
      <c r="Z181" s="5">
        <f>$W181*VLOOKUP('Arrangement C'!$B$19,Data!$A$5:$AQ$12,42,FALSE)/1000</f>
        <v>1.6415000000000002E-3</v>
      </c>
      <c r="AA181" s="5">
        <f>$W181*VLOOKUP('Arrangement C'!$B$19,Data!$A$5:$AQ$12,43,FALSE)/1000</f>
        <v>2.1770000000000001E-3</v>
      </c>
      <c r="AB181" s="170">
        <f t="shared" si="14"/>
        <v>5.3245000000000002E-3</v>
      </c>
      <c r="AC181" s="5">
        <f t="shared" si="15"/>
        <v>2.1157780000000001E-2</v>
      </c>
      <c r="AD181" s="5">
        <f t="shared" si="16"/>
        <v>6.7314999999999996E-3</v>
      </c>
      <c r="AE181" s="5">
        <f t="shared" si="17"/>
        <v>1.9277000000000002E-2</v>
      </c>
      <c r="AF181" s="6">
        <f t="shared" si="18"/>
        <v>11719.143084843079</v>
      </c>
      <c r="AG181" s="6">
        <f t="shared" si="19"/>
        <v>11458.707684269366</v>
      </c>
    </row>
    <row r="182" spans="22:33" x14ac:dyDescent="0.25">
      <c r="V182" s="6">
        <f t="shared" si="20"/>
        <v>11719.143084843079</v>
      </c>
      <c r="W182" s="6">
        <v>6</v>
      </c>
      <c r="X182" s="5">
        <f>W182*VLOOKUP('Arrangement C'!$B$19,Data!$A$5:$AQ$12,40,FALSE)/1000</f>
        <v>2.0100000000000001E-4</v>
      </c>
      <c r="Y182" s="5">
        <f>W182*VLOOKUP('Arrangement C'!$B$19,Data!$A$5:$AQ$12,41,FALSE)/1000</f>
        <v>2.6400000000000002E-4</v>
      </c>
      <c r="Z182" s="5">
        <f>$W182*VLOOKUP('Arrangement C'!$B$19,Data!$A$5:$AQ$12,42,FALSE)/1000</f>
        <v>1.407E-3</v>
      </c>
      <c r="AA182" s="5">
        <f>$W182*VLOOKUP('Arrangement C'!$B$19,Data!$A$5:$AQ$12,43,FALSE)/1000</f>
        <v>1.866E-3</v>
      </c>
      <c r="AB182" s="170">
        <f t="shared" si="14"/>
        <v>5.2909999999999997E-3</v>
      </c>
      <c r="AC182" s="5">
        <f t="shared" si="15"/>
        <v>2.1113780000000002E-2</v>
      </c>
      <c r="AD182" s="5">
        <f t="shared" si="16"/>
        <v>6.4970000000000002E-3</v>
      </c>
      <c r="AE182" s="5">
        <f t="shared" si="17"/>
        <v>1.8966E-2</v>
      </c>
      <c r="AF182" s="6">
        <f t="shared" si="18"/>
        <v>11805.032196302673</v>
      </c>
      <c r="AG182" s="6">
        <f t="shared" si="19"/>
        <v>11485.468619946136</v>
      </c>
    </row>
    <row r="183" spans="22:33" x14ac:dyDescent="0.25">
      <c r="V183" s="6">
        <f t="shared" si="20"/>
        <v>11805.032196302673</v>
      </c>
      <c r="W183" s="6">
        <v>5</v>
      </c>
      <c r="X183" s="5">
        <f>W183*VLOOKUP('Arrangement C'!$B$19,Data!$A$5:$AQ$12,40,FALSE)/1000</f>
        <v>1.6750000000000001E-4</v>
      </c>
      <c r="Y183" s="5">
        <f>W183*VLOOKUP('Arrangement C'!$B$19,Data!$A$5:$AQ$12,41,FALSE)/1000</f>
        <v>2.1999999999999998E-4</v>
      </c>
      <c r="Z183" s="5">
        <f>$W183*VLOOKUP('Arrangement C'!$B$19,Data!$A$5:$AQ$12,42,FALSE)/1000</f>
        <v>1.1725000000000001E-3</v>
      </c>
      <c r="AA183" s="5">
        <f>$W183*VLOOKUP('Arrangement C'!$B$19,Data!$A$5:$AQ$12,43,FALSE)/1000</f>
        <v>1.555E-3</v>
      </c>
      <c r="AB183" s="170">
        <f t="shared" si="14"/>
        <v>5.2575E-3</v>
      </c>
      <c r="AC183" s="5">
        <f t="shared" si="15"/>
        <v>2.1069780000000003E-2</v>
      </c>
      <c r="AD183" s="5">
        <f t="shared" si="16"/>
        <v>6.2624999999999998E-3</v>
      </c>
      <c r="AE183" s="5">
        <f t="shared" si="17"/>
        <v>1.8655000000000001E-2</v>
      </c>
      <c r="AF183" s="6">
        <f t="shared" si="18"/>
        <v>11892.09000458529</v>
      </c>
      <c r="AG183" s="6">
        <f t="shared" si="19"/>
        <v>11512.343269951953</v>
      </c>
    </row>
    <row r="184" spans="22:33" x14ac:dyDescent="0.25">
      <c r="V184" s="6">
        <f t="shared" si="20"/>
        <v>11892.09000458529</v>
      </c>
      <c r="W184" s="6">
        <v>4</v>
      </c>
      <c r="X184" s="5">
        <f>W184*VLOOKUP('Arrangement C'!$B$19,Data!$A$5:$AQ$12,40,FALSE)/1000</f>
        <v>1.34E-4</v>
      </c>
      <c r="Y184" s="5">
        <f>W184*VLOOKUP('Arrangement C'!$B$19,Data!$A$5:$AQ$12,41,FALSE)/1000</f>
        <v>1.76E-4</v>
      </c>
      <c r="Z184" s="5">
        <f>$W184*VLOOKUP('Arrangement C'!$B$19,Data!$A$5:$AQ$12,42,FALSE)/1000</f>
        <v>9.3800000000000003E-4</v>
      </c>
      <c r="AA184" s="5">
        <f>$W184*VLOOKUP('Arrangement C'!$B$19,Data!$A$5:$AQ$12,43,FALSE)/1000</f>
        <v>1.2440000000000001E-3</v>
      </c>
      <c r="AB184" s="170">
        <f t="shared" si="14"/>
        <v>5.2239999999999995E-3</v>
      </c>
      <c r="AC184" s="5">
        <f t="shared" si="15"/>
        <v>2.1025780000000001E-2</v>
      </c>
      <c r="AD184" s="5">
        <f t="shared" si="16"/>
        <v>6.0280000000000004E-3</v>
      </c>
      <c r="AE184" s="5">
        <f t="shared" si="17"/>
        <v>1.8343999999999999E-2</v>
      </c>
      <c r="AF184" s="6">
        <f t="shared" si="18"/>
        <v>11980.33810321648</v>
      </c>
      <c r="AG184" s="6">
        <f t="shared" si="19"/>
        <v>11539.332271321791</v>
      </c>
    </row>
    <row r="185" spans="22:33" x14ac:dyDescent="0.25">
      <c r="V185" s="6">
        <f t="shared" si="20"/>
        <v>11980.33810321648</v>
      </c>
      <c r="W185" s="6">
        <v>3</v>
      </c>
      <c r="X185" s="5">
        <f>W185*VLOOKUP('Arrangement C'!$B$19,Data!$A$5:$AQ$12,40,FALSE)/1000</f>
        <v>1.005E-4</v>
      </c>
      <c r="Y185" s="5">
        <f>W185*VLOOKUP('Arrangement C'!$B$19,Data!$A$5:$AQ$12,41,FALSE)/1000</f>
        <v>1.3200000000000001E-4</v>
      </c>
      <c r="Z185" s="5">
        <f>$W185*VLOOKUP('Arrangement C'!$B$19,Data!$A$5:$AQ$12,42,FALSE)/1000</f>
        <v>7.0350000000000002E-4</v>
      </c>
      <c r="AA185" s="5">
        <f>$W185*VLOOKUP('Arrangement C'!$B$19,Data!$A$5:$AQ$12,43,FALSE)/1000</f>
        <v>9.3300000000000002E-4</v>
      </c>
      <c r="AB185" s="170">
        <f t="shared" si="14"/>
        <v>5.1904999999999998E-3</v>
      </c>
      <c r="AC185" s="5">
        <f t="shared" si="15"/>
        <v>2.0981780000000002E-2</v>
      </c>
      <c r="AD185" s="5">
        <f t="shared" si="16"/>
        <v>5.7935E-3</v>
      </c>
      <c r="AE185" s="5">
        <f t="shared" si="17"/>
        <v>1.8033E-2</v>
      </c>
      <c r="AF185" s="6">
        <f t="shared" si="18"/>
        <v>12069.798537748751</v>
      </c>
      <c r="AG185" s="6">
        <f t="shared" si="19"/>
        <v>11566.436264879139</v>
      </c>
    </row>
    <row r="186" spans="22:33" x14ac:dyDescent="0.25">
      <c r="V186" s="6">
        <f t="shared" si="20"/>
        <v>12069.798537748751</v>
      </c>
      <c r="W186" s="6">
        <v>2</v>
      </c>
      <c r="X186" s="5">
        <f>W186*VLOOKUP('Arrangement C'!$B$19,Data!$A$5:$AQ$12,40,FALSE)/1000</f>
        <v>6.7000000000000002E-5</v>
      </c>
      <c r="Y186" s="5">
        <f>W186*VLOOKUP('Arrangement C'!$B$19,Data!$A$5:$AQ$12,41,FALSE)/1000</f>
        <v>8.7999999999999998E-5</v>
      </c>
      <c r="Z186" s="5">
        <f>$W186*VLOOKUP('Arrangement C'!$B$19,Data!$A$5:$AQ$12,42,FALSE)/1000</f>
        <v>4.6900000000000002E-4</v>
      </c>
      <c r="AA186" s="5">
        <f>$W186*VLOOKUP('Arrangement C'!$B$19,Data!$A$5:$AQ$12,43,FALSE)/1000</f>
        <v>6.2200000000000005E-4</v>
      </c>
      <c r="AB186" s="170">
        <f t="shared" si="14"/>
        <v>5.1570000000000001E-3</v>
      </c>
      <c r="AC186" s="5">
        <f t="shared" si="15"/>
        <v>2.0937780000000003E-2</v>
      </c>
      <c r="AD186" s="5">
        <f t="shared" si="16"/>
        <v>5.5589999999999997E-3</v>
      </c>
      <c r="AE186" s="5">
        <f t="shared" si="17"/>
        <v>1.7722000000000002E-2</v>
      </c>
      <c r="AF186" s="6">
        <f t="shared" si="18"/>
        <v>12160.493813758711</v>
      </c>
      <c r="AG186" s="6">
        <f t="shared" si="19"/>
        <v>11593.655895249336</v>
      </c>
    </row>
    <row r="187" spans="22:33" x14ac:dyDescent="0.25">
      <c r="V187" s="6">
        <f t="shared" si="20"/>
        <v>12160.493813758711</v>
      </c>
      <c r="W187" s="6">
        <v>1</v>
      </c>
      <c r="X187" s="5">
        <f>W187*VLOOKUP('Arrangement C'!$B$19,Data!$A$5:$AQ$12,40,FALSE)/1000</f>
        <v>3.3500000000000001E-5</v>
      </c>
      <c r="Y187" s="5">
        <f>W187*VLOOKUP('Arrangement C'!$B$19,Data!$A$5:$AQ$12,41,FALSE)/1000</f>
        <v>4.3999999999999999E-5</v>
      </c>
      <c r="Z187" s="5">
        <f>$W187*VLOOKUP('Arrangement C'!$B$19,Data!$A$5:$AQ$12,42,FALSE)/1000</f>
        <v>2.3450000000000001E-4</v>
      </c>
      <c r="AA187" s="5">
        <f>$W187*VLOOKUP('Arrangement C'!$B$19,Data!$A$5:$AQ$12,43,FALSE)/1000</f>
        <v>3.1100000000000002E-4</v>
      </c>
      <c r="AB187" s="170">
        <f t="shared" si="14"/>
        <v>5.1234999999999996E-3</v>
      </c>
      <c r="AC187" s="5">
        <f t="shared" si="15"/>
        <v>2.0893780000000001E-2</v>
      </c>
      <c r="AD187" s="5">
        <f t="shared" si="16"/>
        <v>5.3245000000000002E-3</v>
      </c>
      <c r="AE187" s="5">
        <f t="shared" si="17"/>
        <v>1.7410999999999999E-2</v>
      </c>
      <c r="AF187" s="6">
        <f t="shared" si="18"/>
        <v>12252.446904759192</v>
      </c>
      <c r="AG187" s="6">
        <f t="shared" si="19"/>
        <v>11620.991810872623</v>
      </c>
    </row>
    <row r="188" spans="22:33" x14ac:dyDescent="0.25">
      <c r="V188" s="6">
        <f t="shared" si="20"/>
        <v>12252.446904759192</v>
      </c>
      <c r="W188" s="6">
        <v>0</v>
      </c>
      <c r="X188" s="5">
        <f>W188*VLOOKUP('Arrangement C'!$B$19,Data!$A$5:$AQ$12,40,FALSE)/1000</f>
        <v>0</v>
      </c>
      <c r="Y188" s="5">
        <f>W188*VLOOKUP('Arrangement C'!$B$19,Data!$A$5:$AQ$12,41,FALSE)/1000</f>
        <v>0</v>
      </c>
      <c r="Z188" s="5">
        <f>$W188*VLOOKUP('Arrangement C'!$B$19,Data!$A$5:$AQ$12,42,FALSE)/1000</f>
        <v>0</v>
      </c>
      <c r="AA188" s="5">
        <f>$W188*VLOOKUP('Arrangement C'!$B$19,Data!$A$5:$AQ$12,43,FALSE)/1000</f>
        <v>0</v>
      </c>
      <c r="AB188" s="170">
        <f t="shared" si="14"/>
        <v>5.0899999999999999E-3</v>
      </c>
      <c r="AC188" s="5">
        <f t="shared" si="15"/>
        <v>2.0849780000000002E-2</v>
      </c>
      <c r="AD188" s="5">
        <f t="shared" si="16"/>
        <v>5.0899999999999999E-3</v>
      </c>
      <c r="AE188" s="5">
        <f t="shared" si="17"/>
        <v>1.7100000000000001E-2</v>
      </c>
      <c r="AF188" s="6">
        <f t="shared" si="18"/>
        <v>12345.681259998577</v>
      </c>
      <c r="AG188" s="6">
        <f t="shared" si="19"/>
        <v>11648.444664016904</v>
      </c>
    </row>
    <row r="189" spans="22:33" x14ac:dyDescent="0.25">
      <c r="W189" s="6"/>
    </row>
    <row r="190" spans="22:33" x14ac:dyDescent="0.25">
      <c r="W190" s="6"/>
    </row>
    <row r="191" spans="22:33" x14ac:dyDescent="0.25">
      <c r="W191" s="6"/>
    </row>
    <row r="192" spans="22:33" x14ac:dyDescent="0.25">
      <c r="W192" s="6"/>
    </row>
    <row r="193" spans="23:23" x14ac:dyDescent="0.25">
      <c r="W193" s="6"/>
    </row>
    <row r="194" spans="23:23" x14ac:dyDescent="0.25">
      <c r="W194" s="6"/>
    </row>
    <row r="195" spans="23:23" x14ac:dyDescent="0.25">
      <c r="W195" s="6"/>
    </row>
    <row r="196" spans="23:23" x14ac:dyDescent="0.25">
      <c r="W196" s="6"/>
    </row>
    <row r="197" spans="23:23" x14ac:dyDescent="0.25">
      <c r="W197" s="6"/>
    </row>
    <row r="198" spans="23:23" x14ac:dyDescent="0.25">
      <c r="W198" s="6"/>
    </row>
    <row r="199" spans="23:23" x14ac:dyDescent="0.25">
      <c r="W199" s="6"/>
    </row>
    <row r="200" spans="23:23" x14ac:dyDescent="0.25">
      <c r="W200" s="6"/>
    </row>
    <row r="201" spans="23:23" x14ac:dyDescent="0.25">
      <c r="W201" s="6"/>
    </row>
    <row r="202" spans="23:23" x14ac:dyDescent="0.25">
      <c r="W202" s="6"/>
    </row>
    <row r="203" spans="23:23" x14ac:dyDescent="0.25">
      <c r="W203" s="6"/>
    </row>
    <row r="204" spans="23:23" x14ac:dyDescent="0.25">
      <c r="W204" s="6"/>
    </row>
    <row r="205" spans="23:23" x14ac:dyDescent="0.25">
      <c r="W205" s="6"/>
    </row>
    <row r="206" spans="23:23" x14ac:dyDescent="0.25">
      <c r="W206" s="6"/>
    </row>
    <row r="207" spans="23:23" x14ac:dyDescent="0.25">
      <c r="W207" s="6"/>
    </row>
    <row r="208" spans="23:23" x14ac:dyDescent="0.25">
      <c r="W208" s="6"/>
    </row>
    <row r="209" spans="23:23" x14ac:dyDescent="0.25">
      <c r="W209" s="6"/>
    </row>
    <row r="210" spans="23:23" x14ac:dyDescent="0.25">
      <c r="W210" s="6"/>
    </row>
    <row r="211" spans="23:23" x14ac:dyDescent="0.25">
      <c r="W211" s="6"/>
    </row>
    <row r="212" spans="23:23" x14ac:dyDescent="0.25">
      <c r="W212" s="6"/>
    </row>
    <row r="213" spans="23:23" x14ac:dyDescent="0.25">
      <c r="W213" s="6"/>
    </row>
    <row r="214" spans="23:23" x14ac:dyDescent="0.25">
      <c r="W214" s="6"/>
    </row>
    <row r="215" spans="23:23" x14ac:dyDescent="0.25">
      <c r="W215" s="6"/>
    </row>
    <row r="216" spans="23:23" x14ac:dyDescent="0.25">
      <c r="W216" s="6"/>
    </row>
    <row r="217" spans="23:23" x14ac:dyDescent="0.25">
      <c r="W217" s="6"/>
    </row>
    <row r="218" spans="23:23" x14ac:dyDescent="0.25">
      <c r="W218" s="6"/>
    </row>
    <row r="219" spans="23:23" x14ac:dyDescent="0.25">
      <c r="W219" s="6"/>
    </row>
    <row r="220" spans="23:23" x14ac:dyDescent="0.25">
      <c r="W220" s="6"/>
    </row>
    <row r="221" spans="23:23" x14ac:dyDescent="0.25">
      <c r="W221" s="6"/>
    </row>
    <row r="222" spans="23:23" x14ac:dyDescent="0.25">
      <c r="W222" s="6"/>
    </row>
    <row r="223" spans="23:23" x14ac:dyDescent="0.25">
      <c r="W223" s="6"/>
    </row>
    <row r="224" spans="23:23" x14ac:dyDescent="0.25">
      <c r="W224" s="6"/>
    </row>
    <row r="225" spans="23:23" x14ac:dyDescent="0.25">
      <c r="W225" s="6"/>
    </row>
    <row r="226" spans="23:23" x14ac:dyDescent="0.25">
      <c r="W226" s="6"/>
    </row>
    <row r="227" spans="23:23" x14ac:dyDescent="0.25">
      <c r="W227" s="6"/>
    </row>
    <row r="228" spans="23:23" x14ac:dyDescent="0.25">
      <c r="W228" s="6"/>
    </row>
    <row r="229" spans="23:23" x14ac:dyDescent="0.25">
      <c r="W229" s="6"/>
    </row>
    <row r="230" spans="23:23" x14ac:dyDescent="0.25">
      <c r="W230" s="6"/>
    </row>
    <row r="231" spans="23:23" x14ac:dyDescent="0.25">
      <c r="W231" s="6"/>
    </row>
    <row r="232" spans="23:23" x14ac:dyDescent="0.25">
      <c r="W232" s="6"/>
    </row>
    <row r="233" spans="23:23" x14ac:dyDescent="0.25">
      <c r="W233" s="6"/>
    </row>
    <row r="234" spans="23:23" x14ac:dyDescent="0.25">
      <c r="W234" s="6"/>
    </row>
    <row r="235" spans="23:23" x14ac:dyDescent="0.25">
      <c r="W235" s="6"/>
    </row>
    <row r="236" spans="23:23" x14ac:dyDescent="0.25">
      <c r="W236" s="6"/>
    </row>
    <row r="237" spans="23:23" x14ac:dyDescent="0.25">
      <c r="W237" s="6"/>
    </row>
    <row r="238" spans="23:23" x14ac:dyDescent="0.25">
      <c r="W238" s="6"/>
    </row>
    <row r="239" spans="23:23" x14ac:dyDescent="0.25">
      <c r="W239" s="6"/>
    </row>
    <row r="240" spans="23:23" x14ac:dyDescent="0.25">
      <c r="W240" s="6"/>
    </row>
    <row r="241" spans="23:23" x14ac:dyDescent="0.25">
      <c r="W241" s="6"/>
    </row>
    <row r="242" spans="23:23" x14ac:dyDescent="0.25">
      <c r="W242" s="6"/>
    </row>
    <row r="243" spans="23:23" x14ac:dyDescent="0.25">
      <c r="W243" s="6"/>
    </row>
    <row r="244" spans="23:23" x14ac:dyDescent="0.25">
      <c r="W244" s="6"/>
    </row>
    <row r="245" spans="23:23" x14ac:dyDescent="0.25">
      <c r="W245" s="6"/>
    </row>
    <row r="246" spans="23:23" x14ac:dyDescent="0.25">
      <c r="W246" s="6"/>
    </row>
    <row r="247" spans="23:23" x14ac:dyDescent="0.25">
      <c r="W247" s="6"/>
    </row>
    <row r="248" spans="23:23" x14ac:dyDescent="0.25">
      <c r="W248" s="6"/>
    </row>
    <row r="249" spans="23:23" x14ac:dyDescent="0.25">
      <c r="W249" s="6"/>
    </row>
    <row r="250" spans="23:23" x14ac:dyDescent="0.25">
      <c r="W250" s="6"/>
    </row>
    <row r="251" spans="23:23" x14ac:dyDescent="0.25">
      <c r="W251" s="6"/>
    </row>
    <row r="252" spans="23:23" x14ac:dyDescent="0.25">
      <c r="W252" s="6"/>
    </row>
    <row r="253" spans="23:23" x14ac:dyDescent="0.25">
      <c r="W253" s="6"/>
    </row>
    <row r="254" spans="23:23" x14ac:dyDescent="0.25">
      <c r="W254" s="6"/>
    </row>
    <row r="255" spans="23:23" x14ac:dyDescent="0.25">
      <c r="W255" s="6"/>
    </row>
    <row r="256" spans="23:23" x14ac:dyDescent="0.25">
      <c r="W256" s="6"/>
    </row>
    <row r="257" spans="23:23" x14ac:dyDescent="0.25">
      <c r="W257" s="6"/>
    </row>
    <row r="258" spans="23:23" x14ac:dyDescent="0.25">
      <c r="W258" s="6"/>
    </row>
    <row r="259" spans="23:23" x14ac:dyDescent="0.25">
      <c r="W259" s="6"/>
    </row>
    <row r="260" spans="23:23" x14ac:dyDescent="0.25">
      <c r="W260" s="6"/>
    </row>
    <row r="261" spans="23:23" x14ac:dyDescent="0.25">
      <c r="W261" s="6"/>
    </row>
    <row r="262" spans="23:23" x14ac:dyDescent="0.25">
      <c r="W262" s="6"/>
    </row>
    <row r="263" spans="23:23" x14ac:dyDescent="0.25">
      <c r="W263" s="6"/>
    </row>
    <row r="264" spans="23:23" x14ac:dyDescent="0.25">
      <c r="W264" s="6"/>
    </row>
    <row r="265" spans="23:23" x14ac:dyDescent="0.25">
      <c r="W265" s="6"/>
    </row>
    <row r="266" spans="23:23" x14ac:dyDescent="0.25">
      <c r="W266" s="6"/>
    </row>
    <row r="267" spans="23:23" x14ac:dyDescent="0.25">
      <c r="W267" s="6"/>
    </row>
    <row r="268" spans="23:23" x14ac:dyDescent="0.25">
      <c r="W268" s="6"/>
    </row>
    <row r="269" spans="23:23" x14ac:dyDescent="0.25">
      <c r="W269" s="6"/>
    </row>
    <row r="270" spans="23:23" x14ac:dyDescent="0.25">
      <c r="W270" s="6"/>
    </row>
    <row r="271" spans="23:23" x14ac:dyDescent="0.25">
      <c r="W271" s="6"/>
    </row>
    <row r="272" spans="23:23" x14ac:dyDescent="0.25">
      <c r="W272" s="6"/>
    </row>
    <row r="273" spans="23:23" x14ac:dyDescent="0.25">
      <c r="W273" s="6"/>
    </row>
    <row r="274" spans="23:23" x14ac:dyDescent="0.25">
      <c r="W274" s="6"/>
    </row>
    <row r="275" spans="23:23" x14ac:dyDescent="0.25">
      <c r="W275" s="6"/>
    </row>
    <row r="276" spans="23:23" x14ac:dyDescent="0.25">
      <c r="W276" s="6"/>
    </row>
    <row r="277" spans="23:23" x14ac:dyDescent="0.25">
      <c r="W277" s="6"/>
    </row>
    <row r="278" spans="23:23" x14ac:dyDescent="0.25">
      <c r="W278" s="6"/>
    </row>
    <row r="279" spans="23:23" x14ac:dyDescent="0.25">
      <c r="W279" s="6"/>
    </row>
    <row r="280" spans="23:23" x14ac:dyDescent="0.25">
      <c r="W280" s="6"/>
    </row>
    <row r="281" spans="23:23" x14ac:dyDescent="0.25">
      <c r="W281" s="6"/>
    </row>
    <row r="282" spans="23:23" x14ac:dyDescent="0.25">
      <c r="W282" s="6"/>
    </row>
    <row r="283" spans="23:23" x14ac:dyDescent="0.25">
      <c r="W283" s="6"/>
    </row>
    <row r="284" spans="23:23" x14ac:dyDescent="0.25">
      <c r="W284" s="6"/>
    </row>
    <row r="285" spans="23:23" x14ac:dyDescent="0.25">
      <c r="W285" s="6"/>
    </row>
    <row r="286" spans="23:23" x14ac:dyDescent="0.25">
      <c r="W286" s="6"/>
    </row>
    <row r="287" spans="23:23" x14ac:dyDescent="0.25">
      <c r="W287" s="6"/>
    </row>
    <row r="288" spans="23:23" x14ac:dyDescent="0.25">
      <c r="W288" s="6"/>
    </row>
    <row r="289" spans="23:23" x14ac:dyDescent="0.25">
      <c r="W289" s="6"/>
    </row>
    <row r="290" spans="23:23" x14ac:dyDescent="0.25">
      <c r="W290" s="6"/>
    </row>
    <row r="291" spans="23:23" x14ac:dyDescent="0.25">
      <c r="W291" s="6"/>
    </row>
    <row r="292" spans="23:23" x14ac:dyDescent="0.25">
      <c r="W292" s="6"/>
    </row>
    <row r="293" spans="23:23" x14ac:dyDescent="0.25">
      <c r="W293" s="6"/>
    </row>
    <row r="294" spans="23:23" x14ac:dyDescent="0.25">
      <c r="W294" s="6"/>
    </row>
    <row r="295" spans="23:23" x14ac:dyDescent="0.25">
      <c r="W295" s="6"/>
    </row>
    <row r="296" spans="23:23" x14ac:dyDescent="0.25">
      <c r="W296" s="6"/>
    </row>
    <row r="297" spans="23:23" x14ac:dyDescent="0.25">
      <c r="W297" s="6"/>
    </row>
    <row r="298" spans="23:23" x14ac:dyDescent="0.25">
      <c r="W298" s="6"/>
    </row>
    <row r="299" spans="23:23" x14ac:dyDescent="0.25">
      <c r="W299" s="6"/>
    </row>
    <row r="300" spans="23:23" x14ac:dyDescent="0.25">
      <c r="W300" s="6"/>
    </row>
    <row r="301" spans="23:23" x14ac:dyDescent="0.25">
      <c r="W301" s="6"/>
    </row>
    <row r="302" spans="23:23" x14ac:dyDescent="0.25">
      <c r="W302" s="6"/>
    </row>
    <row r="303" spans="23:23" x14ac:dyDescent="0.25">
      <c r="W303" s="6"/>
    </row>
    <row r="304" spans="23:23" x14ac:dyDescent="0.25">
      <c r="W304" s="6"/>
    </row>
    <row r="305" spans="23:23" x14ac:dyDescent="0.25">
      <c r="W305" s="6"/>
    </row>
    <row r="306" spans="23:23" x14ac:dyDescent="0.25">
      <c r="W306" s="6"/>
    </row>
    <row r="307" spans="23:23" x14ac:dyDescent="0.25">
      <c r="W307" s="6"/>
    </row>
    <row r="308" spans="23:23" x14ac:dyDescent="0.25">
      <c r="W308" s="6"/>
    </row>
    <row r="309" spans="23:23" x14ac:dyDescent="0.25">
      <c r="W309" s="6"/>
    </row>
    <row r="310" spans="23:23" x14ac:dyDescent="0.25">
      <c r="W310" s="6"/>
    </row>
    <row r="311" spans="23:23" x14ac:dyDescent="0.25">
      <c r="W311" s="6"/>
    </row>
    <row r="312" spans="23:23" x14ac:dyDescent="0.25">
      <c r="W312" s="6"/>
    </row>
    <row r="313" spans="23:23" x14ac:dyDescent="0.25">
      <c r="W313" s="6"/>
    </row>
    <row r="314" spans="23:23" x14ac:dyDescent="0.25">
      <c r="W314" s="6"/>
    </row>
    <row r="315" spans="23:23" x14ac:dyDescent="0.25">
      <c r="W315" s="6"/>
    </row>
    <row r="316" spans="23:23" x14ac:dyDescent="0.25">
      <c r="W316" s="6"/>
    </row>
    <row r="317" spans="23:23" x14ac:dyDescent="0.25">
      <c r="W317" s="6"/>
    </row>
    <row r="318" spans="23:23" x14ac:dyDescent="0.25">
      <c r="W318" s="6"/>
    </row>
    <row r="319" spans="23:23" x14ac:dyDescent="0.25">
      <c r="W319" s="6"/>
    </row>
    <row r="320" spans="23:23" x14ac:dyDescent="0.25">
      <c r="W320" s="6"/>
    </row>
    <row r="321" spans="23:23" x14ac:dyDescent="0.25">
      <c r="W321" s="6"/>
    </row>
    <row r="322" spans="23:23" x14ac:dyDescent="0.25">
      <c r="W322" s="6"/>
    </row>
    <row r="323" spans="23:23" x14ac:dyDescent="0.25">
      <c r="W323" s="6"/>
    </row>
    <row r="324" spans="23:23" x14ac:dyDescent="0.25">
      <c r="W324" s="6"/>
    </row>
    <row r="325" spans="23:23" x14ac:dyDescent="0.25">
      <c r="W325" s="6"/>
    </row>
    <row r="326" spans="23:23" x14ac:dyDescent="0.25">
      <c r="W326" s="6"/>
    </row>
    <row r="327" spans="23:23" x14ac:dyDescent="0.25">
      <c r="W327" s="6"/>
    </row>
    <row r="328" spans="23:23" x14ac:dyDescent="0.25">
      <c r="W328" s="6"/>
    </row>
    <row r="329" spans="23:23" x14ac:dyDescent="0.25">
      <c r="W329" s="6"/>
    </row>
    <row r="330" spans="23:23" x14ac:dyDescent="0.25">
      <c r="W330" s="6"/>
    </row>
    <row r="331" spans="23:23" x14ac:dyDescent="0.25">
      <c r="W331" s="6"/>
    </row>
    <row r="332" spans="23:23" x14ac:dyDescent="0.25">
      <c r="W332" s="6"/>
    </row>
    <row r="333" spans="23:23" x14ac:dyDescent="0.25">
      <c r="W333" s="6"/>
    </row>
    <row r="334" spans="23:23" x14ac:dyDescent="0.25">
      <c r="W334" s="6"/>
    </row>
    <row r="335" spans="23:23" x14ac:dyDescent="0.25">
      <c r="W335" s="6"/>
    </row>
    <row r="336" spans="23:23" x14ac:dyDescent="0.25">
      <c r="W336" s="6"/>
    </row>
    <row r="337" spans="23:23" x14ac:dyDescent="0.25">
      <c r="W337" s="6"/>
    </row>
    <row r="338" spans="23:23" x14ac:dyDescent="0.25">
      <c r="W338" s="6"/>
    </row>
    <row r="339" spans="23:23" x14ac:dyDescent="0.25">
      <c r="W339" s="6"/>
    </row>
    <row r="340" spans="23:23" x14ac:dyDescent="0.25">
      <c r="W340" s="6"/>
    </row>
    <row r="341" spans="23:23" x14ac:dyDescent="0.25">
      <c r="W341" s="6"/>
    </row>
    <row r="342" spans="23:23" x14ac:dyDescent="0.25">
      <c r="W342" s="6"/>
    </row>
    <row r="343" spans="23:23" x14ac:dyDescent="0.25">
      <c r="W343" s="6"/>
    </row>
    <row r="344" spans="23:23" x14ac:dyDescent="0.25">
      <c r="W344" s="6"/>
    </row>
    <row r="345" spans="23:23" x14ac:dyDescent="0.25">
      <c r="W345" s="6"/>
    </row>
    <row r="346" spans="23:23" x14ac:dyDescent="0.25">
      <c r="W346" s="6"/>
    </row>
    <row r="347" spans="23:23" x14ac:dyDescent="0.25">
      <c r="W347" s="6"/>
    </row>
    <row r="348" spans="23:23" x14ac:dyDescent="0.25">
      <c r="W348" s="6"/>
    </row>
    <row r="349" spans="23:23" x14ac:dyDescent="0.25">
      <c r="W349" s="6"/>
    </row>
    <row r="350" spans="23:23" x14ac:dyDescent="0.25">
      <c r="W350" s="6"/>
    </row>
    <row r="351" spans="23:23" x14ac:dyDescent="0.25">
      <c r="W351" s="6"/>
    </row>
    <row r="352" spans="23:23" x14ac:dyDescent="0.25">
      <c r="W352" s="6"/>
    </row>
    <row r="353" spans="23:23" x14ac:dyDescent="0.25">
      <c r="W353" s="6"/>
    </row>
    <row r="354" spans="23:23" x14ac:dyDescent="0.25">
      <c r="W354" s="6"/>
    </row>
    <row r="355" spans="23:23" x14ac:dyDescent="0.25">
      <c r="W355" s="6"/>
    </row>
    <row r="356" spans="23:23" x14ac:dyDescent="0.25">
      <c r="W356" s="6"/>
    </row>
    <row r="357" spans="23:23" x14ac:dyDescent="0.25">
      <c r="W357" s="6"/>
    </row>
    <row r="358" spans="23:23" x14ac:dyDescent="0.25">
      <c r="W358" s="6"/>
    </row>
    <row r="359" spans="23:23" x14ac:dyDescent="0.25">
      <c r="W359" s="6"/>
    </row>
    <row r="360" spans="23:23" x14ac:dyDescent="0.25">
      <c r="W360" s="6"/>
    </row>
    <row r="361" spans="23:23" x14ac:dyDescent="0.25">
      <c r="W361" s="6"/>
    </row>
    <row r="362" spans="23:23" x14ac:dyDescent="0.25">
      <c r="W362" s="6"/>
    </row>
    <row r="363" spans="23:23" x14ac:dyDescent="0.25">
      <c r="W363" s="6"/>
    </row>
    <row r="364" spans="23:23" x14ac:dyDescent="0.25">
      <c r="W364" s="6"/>
    </row>
    <row r="365" spans="23:23" x14ac:dyDescent="0.25">
      <c r="W365" s="6"/>
    </row>
    <row r="366" spans="23:23" x14ac:dyDescent="0.25">
      <c r="W366" s="6"/>
    </row>
    <row r="367" spans="23:23" x14ac:dyDescent="0.25">
      <c r="W367" s="6"/>
    </row>
    <row r="368" spans="23:23" x14ac:dyDescent="0.25">
      <c r="W368" s="6"/>
    </row>
    <row r="369" spans="23:23" x14ac:dyDescent="0.25">
      <c r="W369" s="6"/>
    </row>
    <row r="370" spans="23:23" x14ac:dyDescent="0.25">
      <c r="W370" s="6"/>
    </row>
    <row r="371" spans="23:23" x14ac:dyDescent="0.25">
      <c r="W371" s="6"/>
    </row>
    <row r="372" spans="23:23" x14ac:dyDescent="0.25">
      <c r="W372" s="6"/>
    </row>
    <row r="373" spans="23:23" x14ac:dyDescent="0.25">
      <c r="W373" s="6"/>
    </row>
    <row r="374" spans="23:23" x14ac:dyDescent="0.25">
      <c r="W374" s="6"/>
    </row>
    <row r="375" spans="23:23" x14ac:dyDescent="0.25">
      <c r="W375" s="6"/>
    </row>
    <row r="376" spans="23:23" x14ac:dyDescent="0.25">
      <c r="W376" s="6"/>
    </row>
    <row r="377" spans="23:23" x14ac:dyDescent="0.25">
      <c r="W377" s="6"/>
    </row>
    <row r="378" spans="23:23" x14ac:dyDescent="0.25">
      <c r="W378" s="6"/>
    </row>
    <row r="379" spans="23:23" x14ac:dyDescent="0.25">
      <c r="W379" s="6"/>
    </row>
    <row r="380" spans="23:23" x14ac:dyDescent="0.25">
      <c r="W380" s="6"/>
    </row>
    <row r="381" spans="23:23" x14ac:dyDescent="0.25">
      <c r="W381" s="6"/>
    </row>
    <row r="382" spans="23:23" x14ac:dyDescent="0.25">
      <c r="W382" s="6"/>
    </row>
    <row r="383" spans="23:23" x14ac:dyDescent="0.25">
      <c r="W383" s="6"/>
    </row>
    <row r="384" spans="23:23" x14ac:dyDescent="0.25">
      <c r="W384" s="6"/>
    </row>
    <row r="385" spans="23:23" x14ac:dyDescent="0.25">
      <c r="W385" s="6"/>
    </row>
    <row r="386" spans="23:23" x14ac:dyDescent="0.25">
      <c r="W386" s="6"/>
    </row>
    <row r="387" spans="23:23" x14ac:dyDescent="0.25">
      <c r="W387" s="6"/>
    </row>
    <row r="388" spans="23:23" x14ac:dyDescent="0.25">
      <c r="W388" s="6"/>
    </row>
    <row r="389" spans="23:23" x14ac:dyDescent="0.25">
      <c r="W389" s="6"/>
    </row>
    <row r="390" spans="23:23" x14ac:dyDescent="0.25">
      <c r="W390" s="6"/>
    </row>
    <row r="391" spans="23:23" x14ac:dyDescent="0.25">
      <c r="W391" s="6"/>
    </row>
    <row r="392" spans="23:23" x14ac:dyDescent="0.25">
      <c r="W392" s="6"/>
    </row>
    <row r="393" spans="23:23" x14ac:dyDescent="0.25">
      <c r="W393" s="6"/>
    </row>
    <row r="394" spans="23:23" x14ac:dyDescent="0.25">
      <c r="W394" s="6"/>
    </row>
    <row r="395" spans="23:23" x14ac:dyDescent="0.25">
      <c r="W395" s="6"/>
    </row>
    <row r="396" spans="23:23" x14ac:dyDescent="0.25">
      <c r="W396" s="6"/>
    </row>
    <row r="397" spans="23:23" x14ac:dyDescent="0.25">
      <c r="W397" s="6"/>
    </row>
    <row r="398" spans="23:23" x14ac:dyDescent="0.25">
      <c r="W398" s="6"/>
    </row>
    <row r="399" spans="23:23" x14ac:dyDescent="0.25">
      <c r="W399" s="6"/>
    </row>
    <row r="400" spans="23:23" x14ac:dyDescent="0.25">
      <c r="W400" s="6"/>
    </row>
    <row r="401" spans="23:23" x14ac:dyDescent="0.25">
      <c r="W401" s="6"/>
    </row>
    <row r="402" spans="23:23" x14ac:dyDescent="0.25">
      <c r="W402" s="6"/>
    </row>
    <row r="403" spans="23:23" x14ac:dyDescent="0.25">
      <c r="W403" s="6"/>
    </row>
    <row r="404" spans="23:23" x14ac:dyDescent="0.25">
      <c r="W404" s="6"/>
    </row>
    <row r="405" spans="23:23" x14ac:dyDescent="0.25">
      <c r="W405" s="6"/>
    </row>
    <row r="406" spans="23:23" x14ac:dyDescent="0.25">
      <c r="W406" s="6"/>
    </row>
    <row r="407" spans="23:23" x14ac:dyDescent="0.25">
      <c r="W407" s="6"/>
    </row>
    <row r="408" spans="23:23" x14ac:dyDescent="0.25">
      <c r="W408" s="6"/>
    </row>
    <row r="409" spans="23:23" x14ac:dyDescent="0.25">
      <c r="W409" s="6"/>
    </row>
    <row r="410" spans="23:23" x14ac:dyDescent="0.25">
      <c r="W410" s="6"/>
    </row>
    <row r="411" spans="23:23" x14ac:dyDescent="0.25">
      <c r="W411" s="6"/>
    </row>
    <row r="412" spans="23:23" x14ac:dyDescent="0.25">
      <c r="W412" s="6"/>
    </row>
    <row r="413" spans="23:23" x14ac:dyDescent="0.25">
      <c r="W413" s="6"/>
    </row>
    <row r="414" spans="23:23" x14ac:dyDescent="0.25">
      <c r="W414" s="6"/>
    </row>
    <row r="415" spans="23:23" x14ac:dyDescent="0.25">
      <c r="W415" s="6"/>
    </row>
    <row r="416" spans="23:23" x14ac:dyDescent="0.25">
      <c r="W416" s="6"/>
    </row>
    <row r="417" spans="23:23" x14ac:dyDescent="0.25">
      <c r="W417" s="6"/>
    </row>
    <row r="418" spans="23:23" x14ac:dyDescent="0.25">
      <c r="W418" s="6"/>
    </row>
    <row r="419" spans="23:23" x14ac:dyDescent="0.25">
      <c r="W419" s="6"/>
    </row>
    <row r="420" spans="23:23" x14ac:dyDescent="0.25">
      <c r="W420" s="6"/>
    </row>
    <row r="421" spans="23:23" x14ac:dyDescent="0.25">
      <c r="W421" s="6"/>
    </row>
    <row r="422" spans="23:23" x14ac:dyDescent="0.25">
      <c r="W422" s="6"/>
    </row>
    <row r="423" spans="23:23" x14ac:dyDescent="0.25">
      <c r="W423" s="6"/>
    </row>
    <row r="424" spans="23:23" x14ac:dyDescent="0.25">
      <c r="W424" s="6"/>
    </row>
    <row r="425" spans="23:23" x14ac:dyDescent="0.25">
      <c r="W425" s="6"/>
    </row>
    <row r="426" spans="23:23" x14ac:dyDescent="0.25">
      <c r="W426" s="6"/>
    </row>
    <row r="427" spans="23:23" x14ac:dyDescent="0.25">
      <c r="W427" s="6"/>
    </row>
    <row r="428" spans="23:23" x14ac:dyDescent="0.25">
      <c r="W428" s="6"/>
    </row>
    <row r="429" spans="23:23" x14ac:dyDescent="0.25">
      <c r="W429" s="6"/>
    </row>
    <row r="430" spans="23:23" x14ac:dyDescent="0.25">
      <c r="W430" s="6"/>
    </row>
    <row r="431" spans="23:23" x14ac:dyDescent="0.25">
      <c r="W431" s="6"/>
    </row>
    <row r="432" spans="23:23" x14ac:dyDescent="0.25">
      <c r="W432" s="6"/>
    </row>
    <row r="433" spans="23:23" x14ac:dyDescent="0.25">
      <c r="W433" s="6"/>
    </row>
    <row r="434" spans="23:23" x14ac:dyDescent="0.25">
      <c r="W434" s="6"/>
    </row>
    <row r="435" spans="23:23" x14ac:dyDescent="0.25">
      <c r="W435" s="6"/>
    </row>
    <row r="436" spans="23:23" x14ac:dyDescent="0.25">
      <c r="W436" s="6"/>
    </row>
    <row r="437" spans="23:23" x14ac:dyDescent="0.25">
      <c r="W437" s="6"/>
    </row>
    <row r="438" spans="23:23" x14ac:dyDescent="0.25">
      <c r="W438" s="6"/>
    </row>
    <row r="439" spans="23:23" x14ac:dyDescent="0.25">
      <c r="W439" s="6"/>
    </row>
    <row r="440" spans="23:23" x14ac:dyDescent="0.25">
      <c r="W440" s="6"/>
    </row>
    <row r="441" spans="23:23" x14ac:dyDescent="0.25">
      <c r="W441" s="6"/>
    </row>
    <row r="442" spans="23:23" x14ac:dyDescent="0.25">
      <c r="W442" s="6"/>
    </row>
    <row r="443" spans="23:23" x14ac:dyDescent="0.25">
      <c r="W443" s="6"/>
    </row>
    <row r="444" spans="23:23" x14ac:dyDescent="0.25">
      <c r="W444" s="6"/>
    </row>
    <row r="445" spans="23:23" x14ac:dyDescent="0.25">
      <c r="W445" s="6"/>
    </row>
    <row r="446" spans="23:23" x14ac:dyDescent="0.25">
      <c r="W446" s="6"/>
    </row>
    <row r="447" spans="23:23" x14ac:dyDescent="0.25">
      <c r="W447" s="6"/>
    </row>
    <row r="448" spans="23:23" x14ac:dyDescent="0.25">
      <c r="W448" s="6"/>
    </row>
    <row r="449" spans="23:23" x14ac:dyDescent="0.25">
      <c r="W449" s="6"/>
    </row>
    <row r="450" spans="23:23" x14ac:dyDescent="0.25">
      <c r="W450" s="6"/>
    </row>
    <row r="451" spans="23:23" x14ac:dyDescent="0.25">
      <c r="W451" s="6"/>
    </row>
    <row r="452" spans="23:23" x14ac:dyDescent="0.25">
      <c r="W452" s="6"/>
    </row>
    <row r="453" spans="23:23" x14ac:dyDescent="0.25">
      <c r="W453" s="6"/>
    </row>
    <row r="454" spans="23:23" x14ac:dyDescent="0.25">
      <c r="W454" s="6"/>
    </row>
    <row r="455" spans="23:23" x14ac:dyDescent="0.25">
      <c r="W455" s="6"/>
    </row>
    <row r="456" spans="23:23" x14ac:dyDescent="0.25">
      <c r="W456" s="6"/>
    </row>
    <row r="457" spans="23:23" x14ac:dyDescent="0.25">
      <c r="W457" s="6"/>
    </row>
    <row r="458" spans="23:23" x14ac:dyDescent="0.25">
      <c r="W458" s="6"/>
    </row>
    <row r="459" spans="23:23" x14ac:dyDescent="0.25">
      <c r="W459" s="6"/>
    </row>
    <row r="460" spans="23:23" x14ac:dyDescent="0.25">
      <c r="W460" s="6"/>
    </row>
    <row r="461" spans="23:23" x14ac:dyDescent="0.25">
      <c r="W461" s="6"/>
    </row>
    <row r="462" spans="23:23" x14ac:dyDescent="0.25">
      <c r="W462" s="6"/>
    </row>
    <row r="463" spans="23:23" x14ac:dyDescent="0.25">
      <c r="W463" s="6"/>
    </row>
    <row r="464" spans="23:23" x14ac:dyDescent="0.25">
      <c r="W464" s="6"/>
    </row>
    <row r="465" spans="23:23" x14ac:dyDescent="0.25">
      <c r="W465" s="6"/>
    </row>
    <row r="466" spans="23:23" x14ac:dyDescent="0.25">
      <c r="W466" s="6"/>
    </row>
    <row r="467" spans="23:23" x14ac:dyDescent="0.25">
      <c r="W467" s="6"/>
    </row>
    <row r="468" spans="23:23" x14ac:dyDescent="0.25">
      <c r="W468" s="6"/>
    </row>
    <row r="469" spans="23:23" x14ac:dyDescent="0.25">
      <c r="W469" s="6"/>
    </row>
    <row r="470" spans="23:23" x14ac:dyDescent="0.25">
      <c r="W470" s="6"/>
    </row>
    <row r="471" spans="23:23" x14ac:dyDescent="0.25">
      <c r="W471" s="6"/>
    </row>
    <row r="472" spans="23:23" x14ac:dyDescent="0.25">
      <c r="W472" s="6"/>
    </row>
    <row r="473" spans="23:23" x14ac:dyDescent="0.25">
      <c r="W473" s="6"/>
    </row>
    <row r="474" spans="23:23" x14ac:dyDescent="0.25">
      <c r="W474" s="6"/>
    </row>
    <row r="475" spans="23:23" x14ac:dyDescent="0.25">
      <c r="W475" s="6"/>
    </row>
    <row r="476" spans="23:23" x14ac:dyDescent="0.25">
      <c r="W476" s="6"/>
    </row>
    <row r="477" spans="23:23" x14ac:dyDescent="0.25">
      <c r="W477" s="6"/>
    </row>
    <row r="478" spans="23:23" x14ac:dyDescent="0.25">
      <c r="W478" s="6"/>
    </row>
    <row r="479" spans="23:23" x14ac:dyDescent="0.25">
      <c r="W479" s="6"/>
    </row>
    <row r="480" spans="23:23" x14ac:dyDescent="0.25">
      <c r="W480" s="6"/>
    </row>
    <row r="481" spans="23:23" x14ac:dyDescent="0.25">
      <c r="W481" s="6"/>
    </row>
    <row r="482" spans="23:23" x14ac:dyDescent="0.25">
      <c r="W482" s="6"/>
    </row>
    <row r="483" spans="23:23" x14ac:dyDescent="0.25">
      <c r="W483" s="6"/>
    </row>
    <row r="484" spans="23:23" x14ac:dyDescent="0.25">
      <c r="W484" s="6"/>
    </row>
    <row r="485" spans="23:23" x14ac:dyDescent="0.25">
      <c r="W485" s="6"/>
    </row>
    <row r="486" spans="23:23" x14ac:dyDescent="0.25">
      <c r="W486" s="6"/>
    </row>
    <row r="487" spans="23:23" x14ac:dyDescent="0.25">
      <c r="W487" s="6"/>
    </row>
    <row r="488" spans="23:23" x14ac:dyDescent="0.25">
      <c r="W488" s="6"/>
    </row>
    <row r="489" spans="23:23" x14ac:dyDescent="0.25">
      <c r="W489" s="6"/>
    </row>
    <row r="490" spans="23:23" x14ac:dyDescent="0.25">
      <c r="W490" s="6"/>
    </row>
    <row r="491" spans="23:23" x14ac:dyDescent="0.25">
      <c r="W491" s="6"/>
    </row>
    <row r="492" spans="23:23" x14ac:dyDescent="0.25">
      <c r="W492" s="6"/>
    </row>
    <row r="493" spans="23:23" x14ac:dyDescent="0.25">
      <c r="W493" s="6"/>
    </row>
    <row r="494" spans="23:23" x14ac:dyDescent="0.25">
      <c r="W494" s="6"/>
    </row>
    <row r="495" spans="23:23" x14ac:dyDescent="0.25">
      <c r="W495" s="6"/>
    </row>
    <row r="496" spans="23:23" x14ac:dyDescent="0.25">
      <c r="W496" s="6"/>
    </row>
    <row r="497" spans="23:23" x14ac:dyDescent="0.25">
      <c r="W497" s="6"/>
    </row>
    <row r="498" spans="23:23" x14ac:dyDescent="0.25">
      <c r="W498" s="6"/>
    </row>
    <row r="499" spans="23:23" x14ac:dyDescent="0.25">
      <c r="W499" s="6"/>
    </row>
    <row r="500" spans="23:23" x14ac:dyDescent="0.25">
      <c r="W500" s="6"/>
    </row>
    <row r="501" spans="23:23" x14ac:dyDescent="0.25">
      <c r="W501" s="6"/>
    </row>
    <row r="502" spans="23:23" x14ac:dyDescent="0.25">
      <c r="W502" s="6"/>
    </row>
    <row r="503" spans="23:23" x14ac:dyDescent="0.25">
      <c r="W503" s="6"/>
    </row>
    <row r="504" spans="23:23" x14ac:dyDescent="0.25">
      <c r="W504" s="6"/>
    </row>
    <row r="505" spans="23:23" x14ac:dyDescent="0.25">
      <c r="W505" s="6"/>
    </row>
    <row r="506" spans="23:23" x14ac:dyDescent="0.25">
      <c r="W506" s="6"/>
    </row>
    <row r="507" spans="23:23" x14ac:dyDescent="0.25">
      <c r="W507" s="6"/>
    </row>
    <row r="508" spans="23:23" x14ac:dyDescent="0.25">
      <c r="W508" s="6"/>
    </row>
    <row r="509" spans="23:23" x14ac:dyDescent="0.25">
      <c r="W509" s="6"/>
    </row>
    <row r="510" spans="23:23" x14ac:dyDescent="0.25">
      <c r="W510" s="6"/>
    </row>
    <row r="511" spans="23:23" x14ac:dyDescent="0.25">
      <c r="W511" s="6"/>
    </row>
    <row r="512" spans="23:23" x14ac:dyDescent="0.25">
      <c r="W512" s="6"/>
    </row>
    <row r="513" spans="23:23" x14ac:dyDescent="0.25">
      <c r="W513" s="6"/>
    </row>
    <row r="514" spans="23:23" x14ac:dyDescent="0.25">
      <c r="W514" s="6"/>
    </row>
    <row r="515" spans="23:23" x14ac:dyDescent="0.25">
      <c r="W515" s="6"/>
    </row>
    <row r="516" spans="23:23" x14ac:dyDescent="0.25">
      <c r="W516" s="6"/>
    </row>
    <row r="517" spans="23:23" x14ac:dyDescent="0.25">
      <c r="W517" s="6"/>
    </row>
    <row r="518" spans="23:23" x14ac:dyDescent="0.25">
      <c r="W518" s="6"/>
    </row>
    <row r="519" spans="23:23" x14ac:dyDescent="0.25">
      <c r="W519" s="6"/>
    </row>
    <row r="520" spans="23:23" x14ac:dyDescent="0.25">
      <c r="W520" s="6"/>
    </row>
    <row r="521" spans="23:23" x14ac:dyDescent="0.25">
      <c r="W521" s="6"/>
    </row>
    <row r="522" spans="23:23" x14ac:dyDescent="0.25">
      <c r="W522" s="6"/>
    </row>
    <row r="523" spans="23:23" x14ac:dyDescent="0.25">
      <c r="W523" s="6"/>
    </row>
    <row r="524" spans="23:23" x14ac:dyDescent="0.25">
      <c r="W524" s="6"/>
    </row>
    <row r="525" spans="23:23" x14ac:dyDescent="0.25">
      <c r="W525" s="6"/>
    </row>
    <row r="526" spans="23:23" x14ac:dyDescent="0.25">
      <c r="W526" s="6"/>
    </row>
    <row r="527" spans="23:23" x14ac:dyDescent="0.25">
      <c r="W527" s="6"/>
    </row>
    <row r="528" spans="23:23" x14ac:dyDescent="0.25">
      <c r="W528" s="6"/>
    </row>
    <row r="529" spans="23:23" x14ac:dyDescent="0.25">
      <c r="W529" s="6"/>
    </row>
    <row r="530" spans="23:23" x14ac:dyDescent="0.25">
      <c r="W530" s="6"/>
    </row>
    <row r="531" spans="23:23" x14ac:dyDescent="0.25">
      <c r="W531" s="6"/>
    </row>
    <row r="532" spans="23:23" x14ac:dyDescent="0.25">
      <c r="W532" s="6"/>
    </row>
    <row r="533" spans="23:23" x14ac:dyDescent="0.25">
      <c r="W533" s="6"/>
    </row>
    <row r="534" spans="23:23" x14ac:dyDescent="0.25">
      <c r="W534" s="6"/>
    </row>
    <row r="535" spans="23:23" x14ac:dyDescent="0.25">
      <c r="W535" s="6"/>
    </row>
    <row r="536" spans="23:23" x14ac:dyDescent="0.25">
      <c r="W536" s="6"/>
    </row>
    <row r="537" spans="23:23" x14ac:dyDescent="0.25">
      <c r="W537" s="6"/>
    </row>
    <row r="538" spans="23:23" x14ac:dyDescent="0.25">
      <c r="W538" s="6"/>
    </row>
    <row r="539" spans="23:23" x14ac:dyDescent="0.25">
      <c r="W539" s="6"/>
    </row>
    <row r="540" spans="23:23" x14ac:dyDescent="0.25">
      <c r="W540" s="6"/>
    </row>
    <row r="541" spans="23:23" x14ac:dyDescent="0.25">
      <c r="W541" s="6"/>
    </row>
    <row r="542" spans="23:23" x14ac:dyDescent="0.25">
      <c r="W542" s="6"/>
    </row>
    <row r="543" spans="23:23" x14ac:dyDescent="0.25">
      <c r="W543" s="6"/>
    </row>
    <row r="544" spans="23:23" x14ac:dyDescent="0.25">
      <c r="W544" s="6"/>
    </row>
    <row r="545" spans="23:23" x14ac:dyDescent="0.25">
      <c r="W545" s="6"/>
    </row>
    <row r="546" spans="23:23" x14ac:dyDescent="0.25">
      <c r="W546" s="6"/>
    </row>
    <row r="547" spans="23:23" x14ac:dyDescent="0.25">
      <c r="W547" s="6"/>
    </row>
    <row r="548" spans="23:23" x14ac:dyDescent="0.25">
      <c r="W548" s="6"/>
    </row>
    <row r="549" spans="23:23" x14ac:dyDescent="0.25">
      <c r="W549" s="6"/>
    </row>
    <row r="550" spans="23:23" x14ac:dyDescent="0.25">
      <c r="W550" s="6"/>
    </row>
    <row r="551" spans="23:23" x14ac:dyDescent="0.25">
      <c r="W551" s="6"/>
    </row>
    <row r="552" spans="23:23" x14ac:dyDescent="0.25">
      <c r="W552" s="6"/>
    </row>
    <row r="553" spans="23:23" x14ac:dyDescent="0.25">
      <c r="W553" s="6"/>
    </row>
    <row r="554" spans="23:23" x14ac:dyDescent="0.25">
      <c r="W554" s="6"/>
    </row>
    <row r="555" spans="23:23" x14ac:dyDescent="0.25">
      <c r="W555" s="6"/>
    </row>
    <row r="556" spans="23:23" x14ac:dyDescent="0.25">
      <c r="W556" s="6"/>
    </row>
    <row r="557" spans="23:23" x14ac:dyDescent="0.25">
      <c r="W557" s="6"/>
    </row>
    <row r="558" spans="23:23" x14ac:dyDescent="0.25">
      <c r="W558" s="6"/>
    </row>
    <row r="559" spans="23:23" x14ac:dyDescent="0.25">
      <c r="W559" s="6"/>
    </row>
    <row r="560" spans="23:23" x14ac:dyDescent="0.25">
      <c r="W560" s="6"/>
    </row>
    <row r="561" spans="23:23" x14ac:dyDescent="0.25">
      <c r="W561" s="6"/>
    </row>
    <row r="562" spans="23:23" x14ac:dyDescent="0.25">
      <c r="W562" s="6"/>
    </row>
    <row r="563" spans="23:23" x14ac:dyDescent="0.25">
      <c r="W563" s="6"/>
    </row>
    <row r="564" spans="23:23" x14ac:dyDescent="0.25">
      <c r="W564" s="6"/>
    </row>
    <row r="565" spans="23:23" x14ac:dyDescent="0.25">
      <c r="W565" s="6"/>
    </row>
    <row r="566" spans="23:23" x14ac:dyDescent="0.25">
      <c r="W566" s="6"/>
    </row>
    <row r="567" spans="23:23" x14ac:dyDescent="0.25">
      <c r="W567" s="6"/>
    </row>
    <row r="568" spans="23:23" x14ac:dyDescent="0.25">
      <c r="W568" s="6"/>
    </row>
    <row r="569" spans="23:23" x14ac:dyDescent="0.25">
      <c r="W569" s="6"/>
    </row>
    <row r="570" spans="23:23" x14ac:dyDescent="0.25">
      <c r="W570" s="6"/>
    </row>
    <row r="571" spans="23:23" x14ac:dyDescent="0.25">
      <c r="W571" s="6"/>
    </row>
    <row r="572" spans="23:23" x14ac:dyDescent="0.25">
      <c r="W572" s="6"/>
    </row>
    <row r="573" spans="23:23" x14ac:dyDescent="0.25">
      <c r="W573" s="6"/>
    </row>
    <row r="574" spans="23:23" x14ac:dyDescent="0.25">
      <c r="W574" s="6"/>
    </row>
    <row r="575" spans="23:23" x14ac:dyDescent="0.25">
      <c r="W575" s="6"/>
    </row>
    <row r="576" spans="23:23" x14ac:dyDescent="0.25">
      <c r="W576" s="6"/>
    </row>
    <row r="577" spans="23:23" x14ac:dyDescent="0.25">
      <c r="W577" s="6"/>
    </row>
    <row r="578" spans="23:23" x14ac:dyDescent="0.25">
      <c r="W578" s="6"/>
    </row>
    <row r="579" spans="23:23" x14ac:dyDescent="0.25">
      <c r="W579" s="6"/>
    </row>
    <row r="580" spans="23:23" x14ac:dyDescent="0.25">
      <c r="W580" s="6"/>
    </row>
    <row r="581" spans="23:23" x14ac:dyDescent="0.25">
      <c r="W581" s="6"/>
    </row>
    <row r="582" spans="23:23" x14ac:dyDescent="0.25">
      <c r="W582" s="6"/>
    </row>
    <row r="583" spans="23:23" x14ac:dyDescent="0.25">
      <c r="W583" s="6"/>
    </row>
    <row r="584" spans="23:23" x14ac:dyDescent="0.25">
      <c r="W584" s="6"/>
    </row>
    <row r="585" spans="23:23" x14ac:dyDescent="0.25">
      <c r="W585" s="6"/>
    </row>
    <row r="586" spans="23:23" x14ac:dyDescent="0.25">
      <c r="W586" s="6"/>
    </row>
    <row r="587" spans="23:23" x14ac:dyDescent="0.25">
      <c r="W587" s="6"/>
    </row>
    <row r="588" spans="23:23" x14ac:dyDescent="0.25">
      <c r="W588" s="6"/>
    </row>
    <row r="589" spans="23:23" x14ac:dyDescent="0.25">
      <c r="W589" s="6"/>
    </row>
    <row r="590" spans="23:23" x14ac:dyDescent="0.25">
      <c r="W590" s="6"/>
    </row>
    <row r="591" spans="23:23" x14ac:dyDescent="0.25">
      <c r="W591" s="6"/>
    </row>
    <row r="592" spans="23:23" x14ac:dyDescent="0.25">
      <c r="W592" s="6"/>
    </row>
    <row r="593" spans="23:23" x14ac:dyDescent="0.25">
      <c r="W593" s="6"/>
    </row>
    <row r="594" spans="23:23" x14ac:dyDescent="0.25">
      <c r="W594" s="6"/>
    </row>
    <row r="595" spans="23:23" x14ac:dyDescent="0.25">
      <c r="W595" s="6"/>
    </row>
    <row r="596" spans="23:23" x14ac:dyDescent="0.25">
      <c r="W596" s="6"/>
    </row>
    <row r="597" spans="23:23" x14ac:dyDescent="0.25">
      <c r="W597" s="6"/>
    </row>
    <row r="598" spans="23:23" x14ac:dyDescent="0.25">
      <c r="W598" s="6"/>
    </row>
    <row r="599" spans="23:23" x14ac:dyDescent="0.25">
      <c r="W599" s="6"/>
    </row>
    <row r="600" spans="23:23" x14ac:dyDescent="0.25">
      <c r="W600" s="6"/>
    </row>
    <row r="601" spans="23:23" x14ac:dyDescent="0.25">
      <c r="W601" s="6"/>
    </row>
    <row r="602" spans="23:23" x14ac:dyDescent="0.25">
      <c r="W602" s="6"/>
    </row>
    <row r="603" spans="23:23" x14ac:dyDescent="0.25">
      <c r="W603" s="6"/>
    </row>
    <row r="604" spans="23:23" x14ac:dyDescent="0.25">
      <c r="W604" s="6"/>
    </row>
    <row r="605" spans="23:23" x14ac:dyDescent="0.25">
      <c r="W605" s="6"/>
    </row>
    <row r="606" spans="23:23" x14ac:dyDescent="0.25">
      <c r="W606" s="6"/>
    </row>
    <row r="607" spans="23:23" x14ac:dyDescent="0.25">
      <c r="W607" s="6"/>
    </row>
    <row r="608" spans="23:23" x14ac:dyDescent="0.25">
      <c r="W608" s="6"/>
    </row>
    <row r="609" spans="23:23" x14ac:dyDescent="0.25">
      <c r="W609" s="6"/>
    </row>
    <row r="610" spans="23:23" x14ac:dyDescent="0.25">
      <c r="W610" s="6"/>
    </row>
    <row r="611" spans="23:23" x14ac:dyDescent="0.25">
      <c r="W611" s="6"/>
    </row>
    <row r="612" spans="23:23" x14ac:dyDescent="0.25">
      <c r="W612" s="6"/>
    </row>
  </sheetData>
  <mergeCells count="10">
    <mergeCell ref="AB35:AE35"/>
    <mergeCell ref="A3:H3"/>
    <mergeCell ref="A8:H8"/>
    <mergeCell ref="A9:D9"/>
    <mergeCell ref="E9:H9"/>
    <mergeCell ref="A4:D4"/>
    <mergeCell ref="E4:H4"/>
    <mergeCell ref="J13:L13"/>
    <mergeCell ref="M19:O19"/>
    <mergeCell ref="X35:AA3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46"/>
  <sheetViews>
    <sheetView topLeftCell="AN6" workbookViewId="0">
      <selection activeCell="AP42" sqref="AP42"/>
    </sheetView>
  </sheetViews>
  <sheetFormatPr defaultRowHeight="15" x14ac:dyDescent="0.25"/>
  <cols>
    <col min="1" max="1" width="22.28515625" customWidth="1"/>
    <col min="26" max="26" width="11.7109375" customWidth="1"/>
    <col min="32" max="32" width="10.28515625" customWidth="1"/>
    <col min="33" max="33" width="14.42578125" customWidth="1"/>
    <col min="34" max="43" width="11.28515625" customWidth="1"/>
    <col min="45" max="45" width="11.85546875" customWidth="1"/>
    <col min="48" max="48" width="15.42578125" customWidth="1"/>
    <col min="49" max="49" width="13.7109375" customWidth="1"/>
  </cols>
  <sheetData>
    <row r="1" spans="1:43" x14ac:dyDescent="0.25">
      <c r="A1" s="2" t="s">
        <v>172</v>
      </c>
    </row>
    <row r="2" spans="1:43" ht="15" customHeight="1" x14ac:dyDescent="0.25">
      <c r="A2" s="11"/>
      <c r="B2" s="224" t="s">
        <v>2</v>
      </c>
      <c r="C2" s="224"/>
      <c r="D2" s="224"/>
      <c r="E2" s="224"/>
      <c r="F2" s="224"/>
      <c r="G2" s="224"/>
      <c r="H2" s="224"/>
      <c r="I2" s="224"/>
      <c r="J2" s="224" t="s">
        <v>0</v>
      </c>
      <c r="K2" s="224"/>
      <c r="L2" s="224"/>
      <c r="M2" s="224"/>
      <c r="N2" s="224"/>
      <c r="O2" s="224"/>
      <c r="P2" s="224"/>
      <c r="Q2" s="224"/>
      <c r="R2" s="224" t="s">
        <v>3</v>
      </c>
      <c r="S2" s="224"/>
      <c r="T2" s="224"/>
      <c r="U2" s="224"/>
      <c r="V2" s="224"/>
      <c r="W2" s="224"/>
      <c r="X2" s="224"/>
      <c r="Y2" s="224"/>
      <c r="Z2" s="224" t="s">
        <v>4</v>
      </c>
      <c r="AA2" s="224"/>
      <c r="AB2" s="224"/>
      <c r="AC2" s="224"/>
      <c r="AD2" s="224"/>
      <c r="AE2" s="224"/>
      <c r="AF2" s="224"/>
      <c r="AG2" s="224"/>
      <c r="AH2" s="221" t="s">
        <v>53</v>
      </c>
      <c r="AI2" s="221"/>
      <c r="AJ2" s="221"/>
      <c r="AK2" s="221"/>
      <c r="AL2" s="225" t="s">
        <v>54</v>
      </c>
      <c r="AM2" s="225"/>
      <c r="AN2" s="226" t="s">
        <v>338</v>
      </c>
      <c r="AO2" s="226" t="s">
        <v>339</v>
      </c>
      <c r="AP2" s="226" t="s">
        <v>340</v>
      </c>
      <c r="AQ2" s="226" t="s">
        <v>341</v>
      </c>
    </row>
    <row r="3" spans="1:43" x14ac:dyDescent="0.25">
      <c r="A3" s="11"/>
      <c r="B3" s="224" t="s">
        <v>5</v>
      </c>
      <c r="C3" s="224"/>
      <c r="D3" s="224"/>
      <c r="E3" s="224"/>
      <c r="F3" s="224" t="s">
        <v>8</v>
      </c>
      <c r="G3" s="224"/>
      <c r="H3" s="224"/>
      <c r="I3" s="224"/>
      <c r="J3" s="224" t="s">
        <v>5</v>
      </c>
      <c r="K3" s="224"/>
      <c r="L3" s="224"/>
      <c r="M3" s="224"/>
      <c r="N3" s="224" t="s">
        <v>8</v>
      </c>
      <c r="O3" s="224"/>
      <c r="P3" s="224"/>
      <c r="Q3" s="224"/>
      <c r="R3" s="224" t="s">
        <v>5</v>
      </c>
      <c r="S3" s="224"/>
      <c r="T3" s="224"/>
      <c r="U3" s="224"/>
      <c r="V3" s="224" t="s">
        <v>8</v>
      </c>
      <c r="W3" s="224"/>
      <c r="X3" s="224"/>
      <c r="Y3" s="224"/>
      <c r="Z3" s="224" t="s">
        <v>5</v>
      </c>
      <c r="AA3" s="224"/>
      <c r="AB3" s="224"/>
      <c r="AC3" s="224"/>
      <c r="AD3" s="224" t="s">
        <v>8</v>
      </c>
      <c r="AE3" s="224"/>
      <c r="AF3" s="224"/>
      <c r="AG3" s="224"/>
      <c r="AH3" s="221" t="s">
        <v>16</v>
      </c>
      <c r="AI3" s="221"/>
      <c r="AJ3" s="221" t="s">
        <v>17</v>
      </c>
      <c r="AK3" s="221"/>
      <c r="AL3" s="225"/>
      <c r="AM3" s="225"/>
      <c r="AN3" s="226"/>
      <c r="AO3" s="226"/>
      <c r="AP3" s="226"/>
      <c r="AQ3" s="226"/>
    </row>
    <row r="4" spans="1:43" x14ac:dyDescent="0.25">
      <c r="A4" s="11"/>
      <c r="B4" s="14" t="s">
        <v>13</v>
      </c>
      <c r="C4" s="14" t="s">
        <v>173</v>
      </c>
      <c r="D4" s="14" t="s">
        <v>171</v>
      </c>
      <c r="E4" s="14" t="s">
        <v>173</v>
      </c>
      <c r="F4" s="14" t="s">
        <v>13</v>
      </c>
      <c r="G4" s="14" t="s">
        <v>173</v>
      </c>
      <c r="H4" s="14" t="s">
        <v>171</v>
      </c>
      <c r="I4" s="14" t="s">
        <v>1</v>
      </c>
      <c r="J4" s="14" t="s">
        <v>13</v>
      </c>
      <c r="K4" s="14" t="s">
        <v>173</v>
      </c>
      <c r="L4" s="14" t="s">
        <v>171</v>
      </c>
      <c r="M4" s="14" t="s">
        <v>1</v>
      </c>
      <c r="N4" s="14" t="s">
        <v>13</v>
      </c>
      <c r="O4" s="14" t="s">
        <v>173</v>
      </c>
      <c r="P4" s="14" t="s">
        <v>171</v>
      </c>
      <c r="Q4" s="14" t="s">
        <v>1</v>
      </c>
      <c r="R4" s="14" t="s">
        <v>13</v>
      </c>
      <c r="S4" s="14" t="s">
        <v>173</v>
      </c>
      <c r="T4" s="14" t="s">
        <v>171</v>
      </c>
      <c r="U4" s="14" t="s">
        <v>1</v>
      </c>
      <c r="V4" s="14" t="s">
        <v>13</v>
      </c>
      <c r="W4" s="14" t="s">
        <v>173</v>
      </c>
      <c r="X4" s="14" t="s">
        <v>171</v>
      </c>
      <c r="Y4" s="14" t="s">
        <v>1</v>
      </c>
      <c r="Z4" s="14" t="s">
        <v>13</v>
      </c>
      <c r="AA4" s="14" t="s">
        <v>173</v>
      </c>
      <c r="AB4" s="14" t="s">
        <v>171</v>
      </c>
      <c r="AC4" s="14" t="s">
        <v>1</v>
      </c>
      <c r="AD4" s="14" t="s">
        <v>13</v>
      </c>
      <c r="AE4" s="14" t="s">
        <v>173</v>
      </c>
      <c r="AF4" s="14" t="s">
        <v>171</v>
      </c>
      <c r="AG4" s="14" t="s">
        <v>1</v>
      </c>
      <c r="AH4" s="9" t="s">
        <v>14</v>
      </c>
      <c r="AI4" s="9" t="s">
        <v>15</v>
      </c>
      <c r="AJ4" s="9" t="s">
        <v>14</v>
      </c>
      <c r="AK4" s="9" t="s">
        <v>15</v>
      </c>
      <c r="AL4" s="9" t="s">
        <v>14</v>
      </c>
      <c r="AM4" s="9" t="s">
        <v>15</v>
      </c>
      <c r="AN4" s="226"/>
      <c r="AO4" s="226"/>
      <c r="AP4" s="226"/>
      <c r="AQ4" s="226"/>
    </row>
    <row r="5" spans="1:43" x14ac:dyDescent="0.25">
      <c r="A5" s="26" t="s">
        <v>174</v>
      </c>
      <c r="B5" s="12">
        <v>726</v>
      </c>
      <c r="C5" s="11">
        <v>601</v>
      </c>
      <c r="D5" s="11">
        <v>557</v>
      </c>
      <c r="E5" s="12">
        <v>912</v>
      </c>
      <c r="F5" s="12">
        <v>840</v>
      </c>
      <c r="G5" s="11">
        <v>671</v>
      </c>
      <c r="H5" s="11">
        <v>611</v>
      </c>
      <c r="I5" s="11">
        <v>912</v>
      </c>
      <c r="J5" s="12">
        <v>673</v>
      </c>
      <c r="K5" s="11">
        <v>572</v>
      </c>
      <c r="L5" s="11">
        <v>533</v>
      </c>
      <c r="M5" s="12">
        <v>838</v>
      </c>
      <c r="N5" s="11">
        <v>784</v>
      </c>
      <c r="O5" s="11">
        <v>646</v>
      </c>
      <c r="P5" s="11">
        <v>590</v>
      </c>
      <c r="Q5" s="11">
        <v>838</v>
      </c>
      <c r="R5" s="11">
        <v>712</v>
      </c>
      <c r="S5" s="11">
        <v>595</v>
      </c>
      <c r="T5" s="11">
        <v>552</v>
      </c>
      <c r="U5" s="11">
        <v>912</v>
      </c>
      <c r="V5" s="11">
        <v>826</v>
      </c>
      <c r="W5" s="11">
        <v>667</v>
      </c>
      <c r="X5" s="11">
        <v>608</v>
      </c>
      <c r="Y5" s="11">
        <v>912</v>
      </c>
      <c r="Z5" s="11">
        <v>785</v>
      </c>
      <c r="AA5" s="11">
        <v>628</v>
      </c>
      <c r="AB5" s="11">
        <v>579</v>
      </c>
      <c r="AC5" s="11">
        <v>947</v>
      </c>
      <c r="AD5" s="11">
        <v>900</v>
      </c>
      <c r="AE5" s="11">
        <v>692</v>
      </c>
      <c r="AF5" s="11">
        <v>628</v>
      </c>
      <c r="AG5" s="11">
        <v>947</v>
      </c>
      <c r="AH5" s="3">
        <v>6.7000000000000004E-2</v>
      </c>
      <c r="AI5" s="3">
        <v>6.7000000000000004E-2</v>
      </c>
      <c r="AJ5" s="3">
        <v>6.7000000000000004E-2</v>
      </c>
      <c r="AK5" s="3">
        <v>6.7000000000000004E-2</v>
      </c>
      <c r="AL5" s="3">
        <v>8.7999999999999995E-2</v>
      </c>
      <c r="AM5" s="3">
        <v>8.7999999999999995E-2</v>
      </c>
      <c r="AN5" s="3">
        <f>AJ5</f>
        <v>6.7000000000000004E-2</v>
      </c>
      <c r="AO5" s="3">
        <f>AL5</f>
        <v>8.7999999999999995E-2</v>
      </c>
      <c r="AP5" s="3">
        <f>AJ5+3*AK5</f>
        <v>0.26800000000000002</v>
      </c>
      <c r="AQ5" s="3">
        <f>AL5+3*AM5</f>
        <v>0.35199999999999998</v>
      </c>
    </row>
    <row r="6" spans="1:43" x14ac:dyDescent="0.25">
      <c r="A6" s="26" t="s">
        <v>175</v>
      </c>
      <c r="B6" s="12">
        <v>792</v>
      </c>
      <c r="C6" s="11">
        <v>657</v>
      </c>
      <c r="D6" s="11">
        <v>607</v>
      </c>
      <c r="E6" s="12">
        <v>1021</v>
      </c>
      <c r="F6" s="12">
        <v>922</v>
      </c>
      <c r="G6" s="11">
        <v>738</v>
      </c>
      <c r="H6" s="11">
        <v>669</v>
      </c>
      <c r="I6" s="11">
        <v>1021</v>
      </c>
      <c r="J6" s="12">
        <v>733</v>
      </c>
      <c r="K6" s="11">
        <v>625</v>
      </c>
      <c r="L6" s="11">
        <v>580</v>
      </c>
      <c r="M6" s="12">
        <v>938</v>
      </c>
      <c r="N6" s="11">
        <v>860</v>
      </c>
      <c r="O6" s="11">
        <v>710</v>
      </c>
      <c r="P6" s="11">
        <v>646</v>
      </c>
      <c r="Q6" s="11">
        <v>939</v>
      </c>
      <c r="R6" s="11">
        <v>777</v>
      </c>
      <c r="S6" s="11">
        <v>650</v>
      </c>
      <c r="T6" s="11">
        <v>602</v>
      </c>
      <c r="U6" s="11">
        <v>1021</v>
      </c>
      <c r="V6" s="11">
        <v>906</v>
      </c>
      <c r="W6" s="11">
        <v>733</v>
      </c>
      <c r="X6" s="11">
        <v>665</v>
      </c>
      <c r="Y6" s="11">
        <v>1021</v>
      </c>
      <c r="Z6" s="11">
        <v>856</v>
      </c>
      <c r="AA6" s="11">
        <v>688</v>
      </c>
      <c r="AB6" s="11">
        <v>633</v>
      </c>
      <c r="AC6" s="11">
        <v>1060</v>
      </c>
      <c r="AD6" s="11">
        <v>988</v>
      </c>
      <c r="AE6" s="11">
        <v>763</v>
      </c>
      <c r="AF6" s="11">
        <v>689</v>
      </c>
      <c r="AG6" s="11">
        <v>1060</v>
      </c>
      <c r="AH6" s="3">
        <v>5.2999999999999999E-2</v>
      </c>
      <c r="AI6" s="3">
        <v>5.2999999999999999E-2</v>
      </c>
      <c r="AJ6" s="3">
        <v>5.2999999999999999E-2</v>
      </c>
      <c r="AK6" s="3">
        <v>5.2999999999999999E-2</v>
      </c>
      <c r="AL6" s="3">
        <v>8.8599999999999998E-2</v>
      </c>
      <c r="AM6" s="3">
        <v>8.8599999999999998E-2</v>
      </c>
      <c r="AN6" s="3">
        <f t="shared" ref="AN6:AN12" si="0">AJ6</f>
        <v>5.2999999999999999E-2</v>
      </c>
      <c r="AO6" s="3">
        <f t="shared" ref="AO6:AO12" si="1">AL6</f>
        <v>8.8599999999999998E-2</v>
      </c>
      <c r="AP6" s="3">
        <f t="shared" ref="AP6:AP12" si="2">AJ6+3*AK6</f>
        <v>0.21199999999999999</v>
      </c>
      <c r="AQ6" s="3">
        <f t="shared" ref="AQ6:AQ12" si="3">AL6+3*AM6</f>
        <v>0.35439999999999999</v>
      </c>
    </row>
    <row r="7" spans="1:43" x14ac:dyDescent="0.25">
      <c r="A7" s="26" t="s">
        <v>176</v>
      </c>
      <c r="B7" s="12">
        <v>1288</v>
      </c>
      <c r="C7" s="11">
        <v>1122</v>
      </c>
      <c r="D7" s="11">
        <v>1052</v>
      </c>
      <c r="E7" s="11">
        <v>1824</v>
      </c>
      <c r="F7" s="12">
        <v>1544</v>
      </c>
      <c r="G7" s="11">
        <v>1282</v>
      </c>
      <c r="H7" s="11">
        <v>1178</v>
      </c>
      <c r="I7" s="11">
        <v>1824</v>
      </c>
      <c r="J7" s="12">
        <v>1190</v>
      </c>
      <c r="K7" s="12">
        <v>1062</v>
      </c>
      <c r="L7" s="12">
        <v>1034</v>
      </c>
      <c r="M7" s="12">
        <v>1676</v>
      </c>
      <c r="N7" s="12">
        <v>1438</v>
      </c>
      <c r="O7" s="11">
        <v>1230</v>
      </c>
      <c r="P7" s="11">
        <v>1134</v>
      </c>
      <c r="Q7" s="11">
        <v>1676</v>
      </c>
      <c r="R7" s="12">
        <v>1234</v>
      </c>
      <c r="S7" s="11">
        <v>1088</v>
      </c>
      <c r="T7" s="11">
        <v>1020</v>
      </c>
      <c r="U7" s="11">
        <v>1824</v>
      </c>
      <c r="V7" s="12">
        <v>1488</v>
      </c>
      <c r="W7" s="11">
        <v>1250</v>
      </c>
      <c r="X7" s="11">
        <v>1148</v>
      </c>
      <c r="Y7" s="11">
        <v>1824</v>
      </c>
      <c r="Z7" s="12">
        <v>1396</v>
      </c>
      <c r="AA7" s="11">
        <v>1180</v>
      </c>
      <c r="AB7" s="11">
        <v>1098</v>
      </c>
      <c r="AC7" s="11">
        <v>1894</v>
      </c>
      <c r="AD7" s="12">
        <v>1662</v>
      </c>
      <c r="AE7" s="11">
        <v>1332</v>
      </c>
      <c r="AF7" s="11">
        <v>1216</v>
      </c>
      <c r="AG7" s="11">
        <v>1894</v>
      </c>
      <c r="AH7" s="3">
        <v>3.3500000000000002E-2</v>
      </c>
      <c r="AI7" s="3">
        <v>6.7000000000000004E-2</v>
      </c>
      <c r="AJ7" s="3">
        <v>3.3500000000000002E-2</v>
      </c>
      <c r="AK7" s="3">
        <v>6.7000000000000004E-2</v>
      </c>
      <c r="AL7" s="3">
        <v>4.3999999999999997E-2</v>
      </c>
      <c r="AM7" s="3">
        <v>8.8999999999999996E-2</v>
      </c>
      <c r="AN7" s="3">
        <f t="shared" si="0"/>
        <v>3.3500000000000002E-2</v>
      </c>
      <c r="AO7" s="3">
        <f t="shared" si="1"/>
        <v>4.3999999999999997E-2</v>
      </c>
      <c r="AP7" s="3">
        <f t="shared" si="2"/>
        <v>0.23450000000000001</v>
      </c>
      <c r="AQ7" s="3">
        <f t="shared" si="3"/>
        <v>0.311</v>
      </c>
    </row>
    <row r="8" spans="1:43" x14ac:dyDescent="0.25">
      <c r="A8" s="26" t="s">
        <v>177</v>
      </c>
      <c r="B8" s="12">
        <v>1394</v>
      </c>
      <c r="C8" s="11">
        <v>1222</v>
      </c>
      <c r="D8" s="11">
        <v>1144</v>
      </c>
      <c r="E8" s="11">
        <v>2042</v>
      </c>
      <c r="F8" s="12">
        <v>1684</v>
      </c>
      <c r="G8" s="11">
        <v>1406</v>
      </c>
      <c r="H8" s="11">
        <v>1286</v>
      </c>
      <c r="I8" s="11">
        <v>2042</v>
      </c>
      <c r="J8" s="12">
        <v>1288</v>
      </c>
      <c r="K8" s="12">
        <v>1156</v>
      </c>
      <c r="L8" s="12">
        <v>1084</v>
      </c>
      <c r="M8" s="12">
        <v>1878</v>
      </c>
      <c r="N8" s="12">
        <v>1568</v>
      </c>
      <c r="O8" s="11">
        <v>1346</v>
      </c>
      <c r="P8" s="11">
        <v>1236</v>
      </c>
      <c r="Q8" s="11">
        <v>1878</v>
      </c>
      <c r="R8" s="12">
        <v>1338</v>
      </c>
      <c r="S8" s="11">
        <v>1184</v>
      </c>
      <c r="T8" s="11">
        <v>1108</v>
      </c>
      <c r="U8" s="11">
        <v>2042</v>
      </c>
      <c r="V8" s="12">
        <v>1624</v>
      </c>
      <c r="W8" s="11">
        <v>1368</v>
      </c>
      <c r="X8" s="11">
        <v>1254</v>
      </c>
      <c r="Y8" s="11">
        <v>2042</v>
      </c>
      <c r="Z8" s="12">
        <v>1512</v>
      </c>
      <c r="AA8" s="11">
        <v>1284</v>
      </c>
      <c r="AB8" s="11">
        <v>1196</v>
      </c>
      <c r="AC8" s="11">
        <v>2120</v>
      </c>
      <c r="AD8" s="12">
        <v>1814</v>
      </c>
      <c r="AE8" s="11">
        <v>1460</v>
      </c>
      <c r="AF8" s="11">
        <v>1330</v>
      </c>
      <c r="AG8" s="11">
        <v>2120</v>
      </c>
      <c r="AH8" s="3">
        <v>2.6499999999999999E-2</v>
      </c>
      <c r="AI8" s="3">
        <v>5.2999999999999999E-2</v>
      </c>
      <c r="AJ8" s="3">
        <v>2.6499999999999999E-2</v>
      </c>
      <c r="AK8" s="3">
        <v>5.2999999999999999E-2</v>
      </c>
      <c r="AL8" s="3">
        <v>4.4299999999999999E-2</v>
      </c>
      <c r="AM8" s="3">
        <v>8.8599999999999998E-2</v>
      </c>
      <c r="AN8" s="3">
        <f t="shared" si="0"/>
        <v>2.6499999999999999E-2</v>
      </c>
      <c r="AO8" s="3">
        <f t="shared" si="1"/>
        <v>4.4299999999999999E-2</v>
      </c>
      <c r="AP8" s="3">
        <f t="shared" si="2"/>
        <v>0.1855</v>
      </c>
      <c r="AQ8" s="3">
        <f t="shared" si="3"/>
        <v>0.31009999999999999</v>
      </c>
    </row>
    <row r="9" spans="1:43" x14ac:dyDescent="0.25">
      <c r="A9" s="26" t="s">
        <v>181</v>
      </c>
      <c r="B9" s="12">
        <v>1590</v>
      </c>
      <c r="C9" s="11">
        <v>1396</v>
      </c>
      <c r="D9" s="11">
        <v>1304</v>
      </c>
      <c r="E9" s="11">
        <v>2358</v>
      </c>
      <c r="F9" s="12">
        <v>1920</v>
      </c>
      <c r="G9" s="11">
        <v>1608</v>
      </c>
      <c r="H9" s="11">
        <v>1470</v>
      </c>
      <c r="I9" s="11">
        <v>2358</v>
      </c>
      <c r="J9" s="12">
        <v>1468</v>
      </c>
      <c r="K9" s="12">
        <v>1320</v>
      </c>
      <c r="L9" s="11">
        <v>1240</v>
      </c>
      <c r="M9" s="11">
        <v>2168</v>
      </c>
      <c r="N9" s="12">
        <v>1784</v>
      </c>
      <c r="O9" s="11">
        <v>1538</v>
      </c>
      <c r="P9" s="11">
        <v>1414</v>
      </c>
      <c r="Q9" s="11">
        <v>2168</v>
      </c>
      <c r="R9" s="12">
        <v>1524</v>
      </c>
      <c r="S9" s="11">
        <v>1352</v>
      </c>
      <c r="T9" s="11">
        <v>1266</v>
      </c>
      <c r="U9" s="11">
        <v>2385</v>
      </c>
      <c r="V9" s="12">
        <v>1856</v>
      </c>
      <c r="W9" s="11">
        <v>1566</v>
      </c>
      <c r="X9" s="11">
        <v>1432</v>
      </c>
      <c r="Y9" s="11">
        <v>2358</v>
      </c>
      <c r="Z9" s="12">
        <v>1724</v>
      </c>
      <c r="AA9" s="11">
        <v>1470</v>
      </c>
      <c r="AB9" s="11">
        <v>1366</v>
      </c>
      <c r="AC9" s="11">
        <v>2450</v>
      </c>
      <c r="AD9" s="12">
        <v>2076</v>
      </c>
      <c r="AE9" s="11">
        <v>1668</v>
      </c>
      <c r="AF9" s="11">
        <v>1520</v>
      </c>
      <c r="AG9" s="11">
        <v>2450</v>
      </c>
      <c r="AH9" s="3">
        <v>2.1000000000000001E-2</v>
      </c>
      <c r="AI9" s="3">
        <v>4.2000000000000003E-2</v>
      </c>
      <c r="AJ9" s="3">
        <v>2.1000000000000001E-2</v>
      </c>
      <c r="AK9" s="3">
        <v>4.2000000000000003E-2</v>
      </c>
      <c r="AL9" s="3">
        <v>4.8000000000000001E-2</v>
      </c>
      <c r="AM9" s="3">
        <v>9.6000000000000002E-2</v>
      </c>
      <c r="AN9" s="3">
        <f t="shared" si="0"/>
        <v>2.1000000000000001E-2</v>
      </c>
      <c r="AO9" s="3">
        <f t="shared" si="1"/>
        <v>4.8000000000000001E-2</v>
      </c>
      <c r="AP9" s="3">
        <f t="shared" si="2"/>
        <v>0.14699999999999999</v>
      </c>
      <c r="AQ9" s="3">
        <f t="shared" si="3"/>
        <v>0.33600000000000002</v>
      </c>
    </row>
    <row r="10" spans="1:43" x14ac:dyDescent="0.25">
      <c r="A10" s="26" t="s">
        <v>178</v>
      </c>
      <c r="B10" s="12">
        <v>1288</v>
      </c>
      <c r="C10" s="11">
        <v>1122</v>
      </c>
      <c r="D10" s="11">
        <v>1052</v>
      </c>
      <c r="E10" s="11">
        <v>1824</v>
      </c>
      <c r="F10" s="12">
        <v>1544</v>
      </c>
      <c r="G10" s="11">
        <v>1282</v>
      </c>
      <c r="H10" s="11">
        <v>1178</v>
      </c>
      <c r="I10" s="11">
        <v>1824</v>
      </c>
      <c r="J10" s="12">
        <v>1190</v>
      </c>
      <c r="K10" s="12">
        <v>1062</v>
      </c>
      <c r="L10" s="12">
        <v>1034</v>
      </c>
      <c r="M10" s="12">
        <v>1676</v>
      </c>
      <c r="N10" s="12">
        <v>1438</v>
      </c>
      <c r="O10" s="11">
        <v>1230</v>
      </c>
      <c r="P10" s="11">
        <v>1134</v>
      </c>
      <c r="Q10" s="11">
        <v>1676</v>
      </c>
      <c r="R10" s="12">
        <v>1234</v>
      </c>
      <c r="S10" s="11">
        <v>1088</v>
      </c>
      <c r="T10" s="11">
        <v>1020</v>
      </c>
      <c r="U10" s="11">
        <v>1824</v>
      </c>
      <c r="V10" s="12">
        <v>1488</v>
      </c>
      <c r="W10" s="11">
        <v>1250</v>
      </c>
      <c r="X10" s="11">
        <v>1148</v>
      </c>
      <c r="Y10" s="11">
        <v>1824</v>
      </c>
      <c r="Z10" s="12">
        <v>1396</v>
      </c>
      <c r="AA10" s="11">
        <v>1180</v>
      </c>
      <c r="AB10" s="11">
        <v>1098</v>
      </c>
      <c r="AC10" s="11">
        <v>1894</v>
      </c>
      <c r="AD10" s="12">
        <v>1662</v>
      </c>
      <c r="AE10" s="11">
        <v>1332</v>
      </c>
      <c r="AF10" s="11">
        <v>1216</v>
      </c>
      <c r="AG10" s="11">
        <v>1894</v>
      </c>
      <c r="AH10" s="3">
        <v>3.4000000000000002E-2</v>
      </c>
      <c r="AI10" s="3">
        <v>3.4000000000000002E-2</v>
      </c>
      <c r="AJ10" s="3">
        <v>3.4000000000000002E-2</v>
      </c>
      <c r="AK10" s="3">
        <v>3.4000000000000002E-2</v>
      </c>
      <c r="AL10" s="3">
        <v>4.3999999999999997E-2</v>
      </c>
      <c r="AM10" s="3">
        <v>4.3999999999999997E-2</v>
      </c>
      <c r="AN10" s="3">
        <f t="shared" si="0"/>
        <v>3.4000000000000002E-2</v>
      </c>
      <c r="AO10" s="3">
        <f t="shared" si="1"/>
        <v>4.3999999999999997E-2</v>
      </c>
      <c r="AP10" s="3">
        <f t="shared" si="2"/>
        <v>0.13600000000000001</v>
      </c>
      <c r="AQ10" s="3">
        <f t="shared" si="3"/>
        <v>0.17599999999999999</v>
      </c>
    </row>
    <row r="11" spans="1:43" x14ac:dyDescent="0.25">
      <c r="A11" s="26" t="s">
        <v>179</v>
      </c>
      <c r="B11" s="12">
        <v>1394</v>
      </c>
      <c r="C11" s="11">
        <v>1222</v>
      </c>
      <c r="D11" s="11">
        <v>1144</v>
      </c>
      <c r="E11" s="11">
        <v>2042</v>
      </c>
      <c r="F11" s="12">
        <v>1684</v>
      </c>
      <c r="G11" s="11">
        <v>1406</v>
      </c>
      <c r="H11" s="11">
        <v>1286</v>
      </c>
      <c r="I11" s="11">
        <v>2042</v>
      </c>
      <c r="J11" s="12">
        <v>1288</v>
      </c>
      <c r="K11" s="12">
        <v>1156</v>
      </c>
      <c r="L11" s="12">
        <v>1084</v>
      </c>
      <c r="M11" s="12">
        <v>1878</v>
      </c>
      <c r="N11" s="12">
        <v>1568</v>
      </c>
      <c r="O11" s="11">
        <v>1346</v>
      </c>
      <c r="P11" s="11">
        <v>1236</v>
      </c>
      <c r="Q11" s="11">
        <v>1878</v>
      </c>
      <c r="R11" s="12">
        <v>1338</v>
      </c>
      <c r="S11" s="11">
        <v>1184</v>
      </c>
      <c r="T11" s="11">
        <v>1108</v>
      </c>
      <c r="U11" s="11">
        <v>2042</v>
      </c>
      <c r="V11" s="12">
        <v>1624</v>
      </c>
      <c r="W11" s="11">
        <v>1368</v>
      </c>
      <c r="X11" s="11">
        <v>1254</v>
      </c>
      <c r="Y11" s="11">
        <v>2042</v>
      </c>
      <c r="Z11" s="12">
        <v>1512</v>
      </c>
      <c r="AA11" s="11">
        <v>1284</v>
      </c>
      <c r="AB11" s="11">
        <v>1196</v>
      </c>
      <c r="AC11" s="11">
        <v>2120</v>
      </c>
      <c r="AD11" s="12">
        <v>1814</v>
      </c>
      <c r="AE11" s="11">
        <v>1460</v>
      </c>
      <c r="AF11" s="11">
        <v>1330</v>
      </c>
      <c r="AG11" s="11">
        <v>2120</v>
      </c>
      <c r="AH11" s="3">
        <v>2.7E-2</v>
      </c>
      <c r="AI11" s="3">
        <v>2.7E-2</v>
      </c>
      <c r="AJ11" s="3">
        <v>2.7E-2</v>
      </c>
      <c r="AK11" s="3">
        <v>2.7E-2</v>
      </c>
      <c r="AL11" s="3">
        <v>4.3999999999999997E-2</v>
      </c>
      <c r="AM11" s="3">
        <v>4.3999999999999997E-2</v>
      </c>
      <c r="AN11" s="3">
        <f t="shared" si="0"/>
        <v>2.7E-2</v>
      </c>
      <c r="AO11" s="3">
        <f t="shared" si="1"/>
        <v>4.3999999999999997E-2</v>
      </c>
      <c r="AP11" s="3">
        <f t="shared" si="2"/>
        <v>0.108</v>
      </c>
      <c r="AQ11" s="3">
        <f t="shared" si="3"/>
        <v>0.17599999999999999</v>
      </c>
    </row>
    <row r="12" spans="1:43" x14ac:dyDescent="0.25">
      <c r="A12" s="26" t="s">
        <v>182</v>
      </c>
      <c r="B12" s="12">
        <v>1590</v>
      </c>
      <c r="C12" s="11">
        <v>1396</v>
      </c>
      <c r="D12" s="11">
        <v>1304</v>
      </c>
      <c r="E12" s="11">
        <v>2358</v>
      </c>
      <c r="F12" s="12">
        <v>1920</v>
      </c>
      <c r="G12" s="11">
        <v>1608</v>
      </c>
      <c r="H12" s="11">
        <v>1470</v>
      </c>
      <c r="I12" s="11">
        <v>2358</v>
      </c>
      <c r="J12" s="12">
        <v>1468</v>
      </c>
      <c r="K12" s="12">
        <v>1320</v>
      </c>
      <c r="L12" s="11">
        <v>1240</v>
      </c>
      <c r="M12" s="11">
        <v>2168</v>
      </c>
      <c r="N12" s="12">
        <v>1784</v>
      </c>
      <c r="O12" s="11">
        <v>1538</v>
      </c>
      <c r="P12" s="11">
        <v>1414</v>
      </c>
      <c r="Q12" s="11">
        <v>2168</v>
      </c>
      <c r="R12" s="12">
        <v>1524</v>
      </c>
      <c r="S12" s="11">
        <v>1352</v>
      </c>
      <c r="T12" s="11">
        <v>1266</v>
      </c>
      <c r="U12" s="11">
        <v>2385</v>
      </c>
      <c r="V12" s="12">
        <v>1856</v>
      </c>
      <c r="W12" s="11">
        <v>1566</v>
      </c>
      <c r="X12" s="11">
        <v>1432</v>
      </c>
      <c r="Y12" s="11">
        <v>2358</v>
      </c>
      <c r="Z12" s="12">
        <v>1724</v>
      </c>
      <c r="AA12" s="11">
        <v>1470</v>
      </c>
      <c r="AB12" s="11">
        <v>1366</v>
      </c>
      <c r="AC12" s="11">
        <v>2450</v>
      </c>
      <c r="AD12" s="12">
        <v>2076</v>
      </c>
      <c r="AE12" s="11">
        <v>1668</v>
      </c>
      <c r="AF12" s="11">
        <v>1520</v>
      </c>
      <c r="AG12" s="11">
        <v>2450</v>
      </c>
      <c r="AH12" s="3">
        <v>2.1000000000000001E-2</v>
      </c>
      <c r="AI12" s="3">
        <v>2.1000000000000001E-2</v>
      </c>
      <c r="AJ12" s="3">
        <v>2.1000000000000001E-2</v>
      </c>
      <c r="AK12" s="3">
        <v>2.1000000000000001E-2</v>
      </c>
      <c r="AL12" s="3">
        <v>4.8000000000000001E-2</v>
      </c>
      <c r="AM12" s="3">
        <v>4.8000000000000001E-2</v>
      </c>
      <c r="AN12" s="3">
        <f t="shared" si="0"/>
        <v>2.1000000000000001E-2</v>
      </c>
      <c r="AO12" s="3">
        <f t="shared" si="1"/>
        <v>4.8000000000000001E-2</v>
      </c>
      <c r="AP12" s="3">
        <f t="shared" si="2"/>
        <v>8.4000000000000005E-2</v>
      </c>
      <c r="AQ12" s="3">
        <f t="shared" si="3"/>
        <v>0.192</v>
      </c>
    </row>
    <row r="14" spans="1:43" x14ac:dyDescent="0.2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9">
        <v>19</v>
      </c>
      <c r="T14" s="9">
        <v>20</v>
      </c>
      <c r="U14" s="9">
        <v>21</v>
      </c>
      <c r="V14" s="9">
        <v>22</v>
      </c>
      <c r="W14" s="9">
        <v>23</v>
      </c>
      <c r="X14" s="9">
        <v>24</v>
      </c>
      <c r="Y14" s="9">
        <v>25</v>
      </c>
      <c r="Z14" s="9">
        <v>26</v>
      </c>
      <c r="AA14" s="9">
        <v>27</v>
      </c>
      <c r="AB14" s="9">
        <v>28</v>
      </c>
      <c r="AC14" s="9">
        <v>29</v>
      </c>
      <c r="AD14" s="9">
        <v>30</v>
      </c>
      <c r="AE14" s="9">
        <v>31</v>
      </c>
      <c r="AF14" s="9">
        <v>32</v>
      </c>
      <c r="AG14" s="9">
        <v>33</v>
      </c>
      <c r="AH14" s="9">
        <v>34</v>
      </c>
      <c r="AI14" s="9">
        <v>35</v>
      </c>
      <c r="AJ14" s="9">
        <v>36</v>
      </c>
      <c r="AK14" s="9">
        <v>37</v>
      </c>
      <c r="AL14" s="9">
        <v>38</v>
      </c>
      <c r="AM14" s="9">
        <v>39</v>
      </c>
      <c r="AN14" s="9">
        <v>40</v>
      </c>
      <c r="AO14" s="152">
        <v>41</v>
      </c>
      <c r="AP14" s="9">
        <v>42</v>
      </c>
      <c r="AQ14" s="152">
        <v>43</v>
      </c>
    </row>
    <row r="16" spans="1:4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8"/>
      <c r="AH16" s="1"/>
      <c r="AI16" s="9"/>
      <c r="AJ16" s="9"/>
      <c r="AK16" s="9"/>
      <c r="AL16" s="9"/>
      <c r="AM16" s="9"/>
      <c r="AN16" s="9"/>
      <c r="AO16" s="152"/>
      <c r="AP16" s="9"/>
      <c r="AQ16" s="152"/>
    </row>
    <row r="17" spans="45:50" x14ac:dyDescent="0.25">
      <c r="AS17" s="2" t="s">
        <v>20</v>
      </c>
      <c r="AW17" s="10"/>
    </row>
    <row r="18" spans="45:50" x14ac:dyDescent="0.25">
      <c r="AS18" s="4" t="s">
        <v>21</v>
      </c>
      <c r="AT18" s="1" t="s">
        <v>22</v>
      </c>
      <c r="AU18" s="1" t="s">
        <v>23</v>
      </c>
      <c r="AV18" s="10" t="s">
        <v>308</v>
      </c>
      <c r="AW18" s="10" t="s">
        <v>322</v>
      </c>
    </row>
    <row r="19" spans="45:50" x14ac:dyDescent="0.25">
      <c r="AS19" s="1">
        <v>300</v>
      </c>
      <c r="AT19" s="5">
        <v>9.4800000000000006E-3</v>
      </c>
      <c r="AU19" s="5">
        <v>2.81E-2</v>
      </c>
      <c r="AV19" s="10">
        <v>1680</v>
      </c>
      <c r="AW19" s="10">
        <v>2800</v>
      </c>
    </row>
    <row r="20" spans="45:50" x14ac:dyDescent="0.25">
      <c r="AS20" s="1">
        <v>315</v>
      </c>
      <c r="AT20" s="5">
        <v>9.0100000000000006E-3</v>
      </c>
      <c r="AU20" s="5">
        <v>2.6800000000000001E-2</v>
      </c>
      <c r="AV20" s="10">
        <v>1680</v>
      </c>
      <c r="AW20" s="10">
        <v>2800</v>
      </c>
    </row>
    <row r="21" spans="45:50" x14ac:dyDescent="0.25">
      <c r="AS21" s="1">
        <v>500</v>
      </c>
      <c r="AT21" s="5">
        <v>5.0899999999999999E-3</v>
      </c>
      <c r="AU21" s="5">
        <v>1.7100000000000001E-2</v>
      </c>
      <c r="AV21" s="10">
        <v>2400</v>
      </c>
      <c r="AW21" s="10">
        <v>4400</v>
      </c>
    </row>
    <row r="22" spans="45:50" x14ac:dyDescent="0.25">
      <c r="AS22" s="1">
        <v>750</v>
      </c>
      <c r="AT22" s="5">
        <v>3.13E-3</v>
      </c>
      <c r="AU22" s="5">
        <v>1.15E-2</v>
      </c>
      <c r="AV22" s="10">
        <v>3675</v>
      </c>
      <c r="AW22" s="10">
        <v>5700</v>
      </c>
    </row>
    <row r="23" spans="45:50" x14ac:dyDescent="0.25">
      <c r="AS23" s="1">
        <v>800</v>
      </c>
      <c r="AT23" s="5">
        <v>2.9099999999999998E-3</v>
      </c>
      <c r="AU23" s="5">
        <v>1.0699999999999999E-2</v>
      </c>
      <c r="AV23" s="10">
        <v>3675</v>
      </c>
      <c r="AW23" s="10">
        <v>5700</v>
      </c>
    </row>
    <row r="24" spans="45:50" x14ac:dyDescent="0.25">
      <c r="AS24" s="1">
        <v>1000</v>
      </c>
      <c r="AT24" s="5">
        <v>2.1900000000000001E-3</v>
      </c>
      <c r="AU24" s="5">
        <v>8.6300000000000005E-3</v>
      </c>
      <c r="AV24" s="10">
        <v>4000</v>
      </c>
      <c r="AW24" s="10">
        <v>7000</v>
      </c>
    </row>
    <row r="26" spans="45:50" x14ac:dyDescent="0.25">
      <c r="AX26" s="7">
        <v>0.8</v>
      </c>
    </row>
    <row r="27" spans="45:50" x14ac:dyDescent="0.25">
      <c r="AX27" s="7">
        <v>0.81</v>
      </c>
    </row>
    <row r="28" spans="45:50" x14ac:dyDescent="0.25">
      <c r="AX28" s="7">
        <v>0.82</v>
      </c>
    </row>
    <row r="29" spans="45:50" x14ac:dyDescent="0.25">
      <c r="AX29" s="7">
        <v>0.83</v>
      </c>
    </row>
    <row r="30" spans="45:50" x14ac:dyDescent="0.25">
      <c r="AX30" s="7">
        <v>0.84</v>
      </c>
    </row>
    <row r="31" spans="45:50" x14ac:dyDescent="0.25">
      <c r="AX31" s="7">
        <v>0.85</v>
      </c>
    </row>
    <row r="32" spans="45:50" x14ac:dyDescent="0.25">
      <c r="AX32" s="7">
        <v>0.86</v>
      </c>
    </row>
    <row r="33" spans="50:50" x14ac:dyDescent="0.25">
      <c r="AX33" s="7">
        <v>0.87</v>
      </c>
    </row>
    <row r="34" spans="50:50" x14ac:dyDescent="0.25">
      <c r="AX34" s="7">
        <v>0.88</v>
      </c>
    </row>
    <row r="35" spans="50:50" x14ac:dyDescent="0.25">
      <c r="AX35" s="7">
        <v>0.89</v>
      </c>
    </row>
    <row r="36" spans="50:50" x14ac:dyDescent="0.25">
      <c r="AX36" s="7">
        <v>0.9</v>
      </c>
    </row>
    <row r="37" spans="50:50" x14ac:dyDescent="0.25">
      <c r="AX37" s="7">
        <v>0.91</v>
      </c>
    </row>
    <row r="38" spans="50:50" x14ac:dyDescent="0.25">
      <c r="AX38" s="7">
        <v>0.92</v>
      </c>
    </row>
    <row r="39" spans="50:50" x14ac:dyDescent="0.25">
      <c r="AX39" s="7">
        <v>0.93</v>
      </c>
    </row>
    <row r="40" spans="50:50" x14ac:dyDescent="0.25">
      <c r="AX40" s="7">
        <v>0.94</v>
      </c>
    </row>
    <row r="41" spans="50:50" x14ac:dyDescent="0.25">
      <c r="AX41" s="7">
        <v>0.95</v>
      </c>
    </row>
    <row r="42" spans="50:50" x14ac:dyDescent="0.25">
      <c r="AX42" s="7">
        <v>0.96</v>
      </c>
    </row>
    <row r="43" spans="50:50" x14ac:dyDescent="0.25">
      <c r="AX43" s="7">
        <v>0.97</v>
      </c>
    </row>
    <row r="44" spans="50:50" x14ac:dyDescent="0.25">
      <c r="AX44" s="7">
        <v>0.98</v>
      </c>
    </row>
    <row r="45" spans="50:50" x14ac:dyDescent="0.25">
      <c r="AX45" s="7">
        <v>0.99</v>
      </c>
    </row>
    <row r="46" spans="50:50" x14ac:dyDescent="0.25">
      <c r="AX46" s="7">
        <v>1</v>
      </c>
    </row>
  </sheetData>
  <sortState ref="AU27:BB32">
    <sortCondition ref="AU27:AU32"/>
  </sortState>
  <mergeCells count="20">
    <mergeCell ref="AQ2:AQ4"/>
    <mergeCell ref="R2:Y2"/>
    <mergeCell ref="V3:Y3"/>
    <mergeCell ref="Z3:AC3"/>
    <mergeCell ref="AD3:AG3"/>
    <mergeCell ref="AH3:AI3"/>
    <mergeCell ref="AJ3:AK3"/>
    <mergeCell ref="R3:U3"/>
    <mergeCell ref="B2:I2"/>
    <mergeCell ref="AL2:AM3"/>
    <mergeCell ref="AN2:AN4"/>
    <mergeCell ref="AP2:AP4"/>
    <mergeCell ref="Z2:AG2"/>
    <mergeCell ref="AH2:AK2"/>
    <mergeCell ref="J2:Q2"/>
    <mergeCell ref="AO2:AO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G79"/>
  <sheetViews>
    <sheetView topLeftCell="F25" workbookViewId="0">
      <selection activeCell="J9" sqref="J9"/>
    </sheetView>
  </sheetViews>
  <sheetFormatPr defaultRowHeight="15" x14ac:dyDescent="0.25"/>
  <cols>
    <col min="1" max="1" width="13.85546875" customWidth="1"/>
    <col min="2" max="2" width="14.42578125" customWidth="1"/>
    <col min="3" max="4" width="13" customWidth="1"/>
    <col min="5" max="5" width="12.5703125" customWidth="1"/>
    <col min="6" max="6" width="14.85546875" customWidth="1"/>
    <col min="13" max="13" width="12.28515625" customWidth="1"/>
    <col min="16" max="16" width="14.28515625" customWidth="1"/>
    <col min="31" max="133" width="10.7109375" customWidth="1"/>
    <col min="134" max="134" width="12.85546875" customWidth="1"/>
    <col min="135" max="135" width="15" customWidth="1"/>
    <col min="136" max="149" width="10.7109375" customWidth="1"/>
  </cols>
  <sheetData>
    <row r="1" spans="1:22" x14ac:dyDescent="0.25">
      <c r="A1" s="15" t="s">
        <v>183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3"/>
      <c r="B2" s="13"/>
      <c r="C2" s="228" t="s">
        <v>28</v>
      </c>
      <c r="D2" s="228"/>
      <c r="E2" s="228"/>
      <c r="F2" s="228"/>
      <c r="G2" s="228"/>
      <c r="H2" s="228"/>
      <c r="I2" s="228"/>
      <c r="J2" s="228"/>
      <c r="K2" s="228"/>
      <c r="L2" s="228"/>
      <c r="M2" s="228" t="s">
        <v>41</v>
      </c>
      <c r="N2" s="228"/>
      <c r="O2" s="228"/>
      <c r="P2" s="228"/>
      <c r="Q2" s="228"/>
      <c r="R2" s="228"/>
      <c r="S2" s="228"/>
      <c r="T2" s="228"/>
      <c r="U2" s="228"/>
      <c r="V2" s="228"/>
    </row>
    <row r="3" spans="1:22" ht="18" x14ac:dyDescent="0.35">
      <c r="A3" s="17" t="s">
        <v>25</v>
      </c>
      <c r="B3" s="17" t="s">
        <v>27</v>
      </c>
      <c r="C3" s="17" t="s">
        <v>282</v>
      </c>
      <c r="D3" s="49" t="s">
        <v>37</v>
      </c>
      <c r="E3" s="17" t="s">
        <v>32</v>
      </c>
      <c r="F3" s="17" t="s">
        <v>31</v>
      </c>
      <c r="G3" s="17" t="s">
        <v>30</v>
      </c>
      <c r="H3" s="17" t="s">
        <v>29</v>
      </c>
      <c r="I3" s="17" t="s">
        <v>33</v>
      </c>
      <c r="J3" s="17" t="s">
        <v>34</v>
      </c>
      <c r="K3" s="17" t="s">
        <v>38</v>
      </c>
      <c r="L3" s="17" t="s">
        <v>39</v>
      </c>
      <c r="M3" s="17" t="s">
        <v>282</v>
      </c>
      <c r="N3" s="49" t="s">
        <v>37</v>
      </c>
      <c r="O3" s="17" t="s">
        <v>32</v>
      </c>
      <c r="P3" s="17" t="s">
        <v>31</v>
      </c>
      <c r="Q3" s="17" t="s">
        <v>30</v>
      </c>
      <c r="R3" s="17" t="s">
        <v>29</v>
      </c>
      <c r="S3" s="17" t="s">
        <v>33</v>
      </c>
      <c r="T3" s="17" t="s">
        <v>34</v>
      </c>
      <c r="U3" s="17" t="s">
        <v>38</v>
      </c>
      <c r="V3" s="17" t="s">
        <v>39</v>
      </c>
    </row>
    <row r="4" spans="1:22" x14ac:dyDescent="0.25">
      <c r="A4" s="30">
        <v>300</v>
      </c>
      <c r="B4" s="30">
        <v>0</v>
      </c>
      <c r="C4" s="19" t="s">
        <v>269</v>
      </c>
      <c r="D4" s="19" t="s">
        <v>55</v>
      </c>
      <c r="E4" s="20" t="s">
        <v>55</v>
      </c>
      <c r="F4" s="19" t="s">
        <v>55</v>
      </c>
      <c r="G4" s="20" t="s">
        <v>55</v>
      </c>
      <c r="H4" s="19" t="s">
        <v>55</v>
      </c>
      <c r="I4" s="20" t="s">
        <v>55</v>
      </c>
      <c r="J4" s="19" t="s">
        <v>55</v>
      </c>
      <c r="K4" s="20" t="s">
        <v>55</v>
      </c>
      <c r="L4" s="20" t="s">
        <v>55</v>
      </c>
      <c r="M4" s="19" t="s">
        <v>269</v>
      </c>
      <c r="N4" s="19" t="s">
        <v>55</v>
      </c>
      <c r="O4" s="20" t="s">
        <v>55</v>
      </c>
      <c r="P4" s="19" t="s">
        <v>55</v>
      </c>
      <c r="Q4" s="20" t="s">
        <v>55</v>
      </c>
      <c r="R4" s="19" t="s">
        <v>55</v>
      </c>
      <c r="S4" s="20" t="s">
        <v>55</v>
      </c>
      <c r="T4" s="20" t="s">
        <v>55</v>
      </c>
      <c r="U4" s="20" t="s">
        <v>55</v>
      </c>
      <c r="V4" s="20" t="s">
        <v>55</v>
      </c>
    </row>
    <row r="5" spans="1:22" ht="18" x14ac:dyDescent="0.35">
      <c r="A5" s="33">
        <v>300</v>
      </c>
      <c r="B5" s="18">
        <v>160</v>
      </c>
      <c r="C5" s="33" t="s">
        <v>55</v>
      </c>
      <c r="D5" s="49" t="s">
        <v>43</v>
      </c>
      <c r="E5" s="33" t="s">
        <v>57</v>
      </c>
      <c r="F5" s="21" t="s">
        <v>35</v>
      </c>
      <c r="G5" s="33" t="s">
        <v>36</v>
      </c>
      <c r="H5" s="21" t="s">
        <v>58</v>
      </c>
      <c r="I5" s="33" t="s">
        <v>271</v>
      </c>
      <c r="J5" s="21" t="s">
        <v>45</v>
      </c>
      <c r="K5" s="33" t="s">
        <v>40</v>
      </c>
      <c r="L5" s="33" t="s">
        <v>40</v>
      </c>
      <c r="M5" s="49" t="s">
        <v>55</v>
      </c>
      <c r="N5" s="49" t="s">
        <v>43</v>
      </c>
      <c r="O5" s="33" t="s">
        <v>57</v>
      </c>
      <c r="P5" s="21" t="s">
        <v>42</v>
      </c>
      <c r="Q5" s="33" t="s">
        <v>36</v>
      </c>
      <c r="R5" s="21" t="s">
        <v>44</v>
      </c>
      <c r="S5" s="33" t="s">
        <v>227</v>
      </c>
      <c r="T5" s="22" t="s">
        <v>45</v>
      </c>
      <c r="U5" s="33" t="s">
        <v>40</v>
      </c>
      <c r="V5" s="33" t="s">
        <v>40</v>
      </c>
    </row>
    <row r="6" spans="1:22" ht="18" x14ac:dyDescent="0.35">
      <c r="A6" s="33">
        <v>300</v>
      </c>
      <c r="B6" s="18">
        <v>320.10000000000002</v>
      </c>
      <c r="C6" s="20" t="s">
        <v>55</v>
      </c>
      <c r="D6" s="20" t="s">
        <v>43</v>
      </c>
      <c r="E6" s="20" t="s">
        <v>57</v>
      </c>
      <c r="F6" s="19" t="s">
        <v>47</v>
      </c>
      <c r="G6" s="20" t="s">
        <v>36</v>
      </c>
      <c r="H6" s="19" t="s">
        <v>52</v>
      </c>
      <c r="I6" s="36" t="s">
        <v>271</v>
      </c>
      <c r="J6" s="19" t="s">
        <v>50</v>
      </c>
      <c r="K6" s="20" t="s">
        <v>40</v>
      </c>
      <c r="L6" s="20" t="s">
        <v>40</v>
      </c>
      <c r="M6" s="20" t="s">
        <v>55</v>
      </c>
      <c r="N6" s="20" t="s">
        <v>43</v>
      </c>
      <c r="O6" s="20" t="s">
        <v>57</v>
      </c>
      <c r="P6" s="19" t="s">
        <v>46</v>
      </c>
      <c r="Q6" s="20" t="s">
        <v>36</v>
      </c>
      <c r="R6" s="19" t="s">
        <v>49</v>
      </c>
      <c r="S6" s="36" t="s">
        <v>227</v>
      </c>
      <c r="T6" s="23" t="s">
        <v>50</v>
      </c>
      <c r="U6" s="20" t="s">
        <v>40</v>
      </c>
      <c r="V6" s="20" t="s">
        <v>40</v>
      </c>
    </row>
    <row r="7" spans="1:22" ht="18" x14ac:dyDescent="0.35">
      <c r="A7" s="33">
        <v>300</v>
      </c>
      <c r="B7" s="18">
        <v>400.1</v>
      </c>
      <c r="C7" s="20" t="s">
        <v>55</v>
      </c>
      <c r="D7" s="20" t="s">
        <v>43</v>
      </c>
      <c r="E7" s="20" t="s">
        <v>57</v>
      </c>
      <c r="F7" s="19" t="s">
        <v>51</v>
      </c>
      <c r="G7" s="20" t="s">
        <v>36</v>
      </c>
      <c r="H7" s="19" t="s">
        <v>59</v>
      </c>
      <c r="I7" s="36" t="s">
        <v>271</v>
      </c>
      <c r="J7" s="19" t="s">
        <v>50</v>
      </c>
      <c r="K7" s="20" t="s">
        <v>40</v>
      </c>
      <c r="L7" s="20" t="s">
        <v>40</v>
      </c>
      <c r="M7" s="20" t="s">
        <v>55</v>
      </c>
      <c r="N7" s="20" t="s">
        <v>43</v>
      </c>
      <c r="O7" s="20" t="s">
        <v>57</v>
      </c>
      <c r="P7" s="19" t="s">
        <v>47</v>
      </c>
      <c r="Q7" s="20" t="s">
        <v>36</v>
      </c>
      <c r="R7" s="19" t="s">
        <v>52</v>
      </c>
      <c r="S7" s="36" t="s">
        <v>227</v>
      </c>
      <c r="T7" s="23" t="s">
        <v>50</v>
      </c>
      <c r="U7" s="20" t="s">
        <v>40</v>
      </c>
      <c r="V7" s="20" t="s">
        <v>40</v>
      </c>
    </row>
    <row r="8" spans="1:22" x14ac:dyDescent="0.25">
      <c r="A8" s="30">
        <v>300</v>
      </c>
      <c r="B8" s="30">
        <v>435</v>
      </c>
      <c r="C8" s="19" t="s">
        <v>264</v>
      </c>
      <c r="D8" s="19" t="s">
        <v>55</v>
      </c>
      <c r="E8" s="20" t="s">
        <v>55</v>
      </c>
      <c r="F8" s="19" t="s">
        <v>55</v>
      </c>
      <c r="G8" s="20" t="s">
        <v>55</v>
      </c>
      <c r="H8" s="19" t="s">
        <v>55</v>
      </c>
      <c r="I8" s="20" t="s">
        <v>55</v>
      </c>
      <c r="J8" s="19" t="s">
        <v>55</v>
      </c>
      <c r="K8" s="20" t="s">
        <v>55</v>
      </c>
      <c r="L8" s="20" t="s">
        <v>55</v>
      </c>
      <c r="M8" s="19" t="s">
        <v>264</v>
      </c>
      <c r="N8" s="19" t="s">
        <v>55</v>
      </c>
      <c r="O8" s="20" t="s">
        <v>55</v>
      </c>
      <c r="P8" s="19" t="s">
        <v>55</v>
      </c>
      <c r="Q8" s="20" t="s">
        <v>55</v>
      </c>
      <c r="R8" s="19" t="s">
        <v>55</v>
      </c>
      <c r="S8" s="20" t="s">
        <v>55</v>
      </c>
      <c r="T8" s="20" t="s">
        <v>55</v>
      </c>
      <c r="U8" s="20" t="s">
        <v>55</v>
      </c>
      <c r="V8" s="20" t="s">
        <v>55</v>
      </c>
    </row>
    <row r="9" spans="1:22" x14ac:dyDescent="0.25">
      <c r="A9" s="30">
        <v>315</v>
      </c>
      <c r="B9" s="30">
        <v>0</v>
      </c>
      <c r="C9" s="19" t="s">
        <v>269</v>
      </c>
      <c r="D9" s="19" t="s">
        <v>55</v>
      </c>
      <c r="E9" s="20" t="s">
        <v>55</v>
      </c>
      <c r="F9" s="19" t="s">
        <v>55</v>
      </c>
      <c r="G9" s="20" t="s">
        <v>55</v>
      </c>
      <c r="H9" s="19" t="s">
        <v>55</v>
      </c>
      <c r="I9" s="20" t="s">
        <v>55</v>
      </c>
      <c r="J9" s="19" t="s">
        <v>55</v>
      </c>
      <c r="K9" s="20" t="s">
        <v>55</v>
      </c>
      <c r="L9" s="20" t="s">
        <v>55</v>
      </c>
      <c r="M9" s="19" t="s">
        <v>269</v>
      </c>
      <c r="N9" s="19" t="s">
        <v>55</v>
      </c>
      <c r="O9" s="20" t="s">
        <v>55</v>
      </c>
      <c r="P9" s="19" t="s">
        <v>55</v>
      </c>
      <c r="Q9" s="20" t="s">
        <v>55</v>
      </c>
      <c r="R9" s="19" t="s">
        <v>55</v>
      </c>
      <c r="S9" s="20" t="s">
        <v>55</v>
      </c>
      <c r="T9" s="20" t="s">
        <v>55</v>
      </c>
      <c r="U9" s="20" t="s">
        <v>55</v>
      </c>
      <c r="V9" s="20" t="s">
        <v>55</v>
      </c>
    </row>
    <row r="10" spans="1:22" ht="18" x14ac:dyDescent="0.35">
      <c r="A10" s="33">
        <v>315</v>
      </c>
      <c r="B10" s="18">
        <v>160</v>
      </c>
      <c r="C10" s="33" t="s">
        <v>55</v>
      </c>
      <c r="D10" s="49" t="s">
        <v>43</v>
      </c>
      <c r="E10" s="33" t="s">
        <v>57</v>
      </c>
      <c r="F10" s="21" t="s">
        <v>35</v>
      </c>
      <c r="G10" s="33" t="s">
        <v>36</v>
      </c>
      <c r="H10" s="21" t="s">
        <v>58</v>
      </c>
      <c r="I10" s="36" t="s">
        <v>271</v>
      </c>
      <c r="J10" s="21" t="s">
        <v>45</v>
      </c>
      <c r="K10" s="33" t="s">
        <v>40</v>
      </c>
      <c r="L10" s="33" t="s">
        <v>40</v>
      </c>
      <c r="M10" s="49" t="s">
        <v>55</v>
      </c>
      <c r="N10" s="49" t="s">
        <v>43</v>
      </c>
      <c r="O10" s="33" t="s">
        <v>57</v>
      </c>
      <c r="P10" s="21" t="s">
        <v>42</v>
      </c>
      <c r="Q10" s="33" t="s">
        <v>36</v>
      </c>
      <c r="R10" s="21" t="s">
        <v>44</v>
      </c>
      <c r="S10" s="36" t="s">
        <v>227</v>
      </c>
      <c r="T10" s="22" t="s">
        <v>45</v>
      </c>
      <c r="U10" s="33" t="s">
        <v>40</v>
      </c>
      <c r="V10" s="33" t="s">
        <v>40</v>
      </c>
    </row>
    <row r="11" spans="1:22" ht="18" x14ac:dyDescent="0.35">
      <c r="A11" s="33">
        <v>315</v>
      </c>
      <c r="B11" s="18">
        <v>320.10000000000002</v>
      </c>
      <c r="C11" s="20" t="s">
        <v>55</v>
      </c>
      <c r="D11" s="20" t="s">
        <v>43</v>
      </c>
      <c r="E11" s="20" t="s">
        <v>57</v>
      </c>
      <c r="F11" s="19" t="s">
        <v>47</v>
      </c>
      <c r="G11" s="20" t="s">
        <v>36</v>
      </c>
      <c r="H11" s="19" t="s">
        <v>52</v>
      </c>
      <c r="I11" s="36" t="s">
        <v>271</v>
      </c>
      <c r="J11" s="19" t="s">
        <v>50</v>
      </c>
      <c r="K11" s="20" t="s">
        <v>40</v>
      </c>
      <c r="L11" s="20" t="s">
        <v>40</v>
      </c>
      <c r="M11" s="20" t="s">
        <v>55</v>
      </c>
      <c r="N11" s="20" t="s">
        <v>43</v>
      </c>
      <c r="O11" s="20" t="s">
        <v>57</v>
      </c>
      <c r="P11" s="19" t="s">
        <v>46</v>
      </c>
      <c r="Q11" s="20" t="s">
        <v>36</v>
      </c>
      <c r="R11" s="19" t="s">
        <v>49</v>
      </c>
      <c r="S11" s="36" t="s">
        <v>227</v>
      </c>
      <c r="T11" s="23" t="s">
        <v>50</v>
      </c>
      <c r="U11" s="20" t="s">
        <v>40</v>
      </c>
      <c r="V11" s="20" t="s">
        <v>40</v>
      </c>
    </row>
    <row r="12" spans="1:22" ht="18" x14ac:dyDescent="0.35">
      <c r="A12" s="33">
        <v>315</v>
      </c>
      <c r="B12" s="18">
        <v>400.1</v>
      </c>
      <c r="C12" s="20" t="s">
        <v>55</v>
      </c>
      <c r="D12" s="20" t="s">
        <v>43</v>
      </c>
      <c r="E12" s="20" t="s">
        <v>57</v>
      </c>
      <c r="F12" s="19" t="s">
        <v>51</v>
      </c>
      <c r="G12" s="20" t="s">
        <v>36</v>
      </c>
      <c r="H12" s="19" t="s">
        <v>59</v>
      </c>
      <c r="I12" s="36" t="s">
        <v>271</v>
      </c>
      <c r="J12" s="19" t="s">
        <v>50</v>
      </c>
      <c r="K12" s="20" t="s">
        <v>40</v>
      </c>
      <c r="L12" s="20" t="s">
        <v>40</v>
      </c>
      <c r="M12" s="20" t="s">
        <v>55</v>
      </c>
      <c r="N12" s="20" t="s">
        <v>43</v>
      </c>
      <c r="O12" s="20" t="s">
        <v>57</v>
      </c>
      <c r="P12" s="19" t="s">
        <v>47</v>
      </c>
      <c r="Q12" s="20" t="s">
        <v>36</v>
      </c>
      <c r="R12" s="19" t="s">
        <v>52</v>
      </c>
      <c r="S12" s="36" t="s">
        <v>227</v>
      </c>
      <c r="T12" s="23" t="s">
        <v>50</v>
      </c>
      <c r="U12" s="20" t="s">
        <v>40</v>
      </c>
      <c r="V12" s="20" t="s">
        <v>40</v>
      </c>
    </row>
    <row r="13" spans="1:22" x14ac:dyDescent="0.25">
      <c r="A13" s="30">
        <v>315</v>
      </c>
      <c r="B13" s="30">
        <v>457</v>
      </c>
      <c r="C13" s="19" t="s">
        <v>264</v>
      </c>
      <c r="D13" s="19" t="s">
        <v>55</v>
      </c>
      <c r="E13" s="30" t="s">
        <v>55</v>
      </c>
      <c r="F13" s="19" t="s">
        <v>55</v>
      </c>
      <c r="G13" s="20" t="s">
        <v>55</v>
      </c>
      <c r="H13" s="19" t="s">
        <v>55</v>
      </c>
      <c r="I13" s="20" t="s">
        <v>55</v>
      </c>
      <c r="J13" s="19" t="s">
        <v>55</v>
      </c>
      <c r="K13" s="20" t="s">
        <v>55</v>
      </c>
      <c r="L13" s="20" t="s">
        <v>55</v>
      </c>
      <c r="M13" s="19" t="s">
        <v>264</v>
      </c>
      <c r="N13" s="19" t="s">
        <v>55</v>
      </c>
      <c r="O13" s="20" t="s">
        <v>55</v>
      </c>
      <c r="P13" s="19" t="s">
        <v>55</v>
      </c>
      <c r="Q13" s="20" t="s">
        <v>55</v>
      </c>
      <c r="R13" s="19" t="s">
        <v>55</v>
      </c>
      <c r="S13" s="20" t="s">
        <v>55</v>
      </c>
      <c r="T13" s="20" t="s">
        <v>55</v>
      </c>
      <c r="U13" s="20" t="s">
        <v>55</v>
      </c>
      <c r="V13" s="20" t="s">
        <v>55</v>
      </c>
    </row>
    <row r="14" spans="1:22" x14ac:dyDescent="0.25">
      <c r="A14" s="17">
        <v>500</v>
      </c>
      <c r="B14" s="17">
        <v>0</v>
      </c>
      <c r="C14" s="19" t="s">
        <v>269</v>
      </c>
      <c r="D14" s="19" t="s">
        <v>55</v>
      </c>
      <c r="E14" s="20" t="s">
        <v>55</v>
      </c>
      <c r="F14" s="19" t="s">
        <v>55</v>
      </c>
      <c r="G14" s="20" t="s">
        <v>55</v>
      </c>
      <c r="H14" s="19" t="s">
        <v>55</v>
      </c>
      <c r="I14" s="20" t="s">
        <v>55</v>
      </c>
      <c r="J14" s="19" t="s">
        <v>55</v>
      </c>
      <c r="K14" s="20" t="s">
        <v>55</v>
      </c>
      <c r="L14" s="20" t="s">
        <v>55</v>
      </c>
      <c r="M14" s="19" t="s">
        <v>269</v>
      </c>
      <c r="N14" s="19" t="s">
        <v>55</v>
      </c>
      <c r="O14" s="20" t="s">
        <v>55</v>
      </c>
      <c r="P14" s="19" t="s">
        <v>55</v>
      </c>
      <c r="Q14" s="20" t="s">
        <v>55</v>
      </c>
      <c r="R14" s="19" t="s">
        <v>55</v>
      </c>
      <c r="S14" s="20" t="s">
        <v>55</v>
      </c>
      <c r="T14" s="20" t="s">
        <v>55</v>
      </c>
      <c r="U14" s="20" t="s">
        <v>55</v>
      </c>
      <c r="V14" s="20" t="s">
        <v>55</v>
      </c>
    </row>
    <row r="15" spans="1:22" ht="18" x14ac:dyDescent="0.35">
      <c r="A15" s="17">
        <v>500</v>
      </c>
      <c r="B15" s="17">
        <v>160</v>
      </c>
      <c r="C15" s="20" t="s">
        <v>55</v>
      </c>
      <c r="D15" s="20" t="s">
        <v>43</v>
      </c>
      <c r="E15" s="20" t="s">
        <v>57</v>
      </c>
      <c r="F15" s="19" t="s">
        <v>60</v>
      </c>
      <c r="G15" s="20" t="s">
        <v>36</v>
      </c>
      <c r="H15" s="19" t="s">
        <v>125</v>
      </c>
      <c r="I15" s="36" t="s">
        <v>271</v>
      </c>
      <c r="J15" s="19" t="s">
        <v>124</v>
      </c>
      <c r="K15" s="20" t="s">
        <v>40</v>
      </c>
      <c r="L15" s="20" t="s">
        <v>40</v>
      </c>
      <c r="M15" s="20" t="s">
        <v>55</v>
      </c>
      <c r="N15" s="20" t="s">
        <v>43</v>
      </c>
      <c r="O15" s="20" t="s">
        <v>57</v>
      </c>
      <c r="P15" s="19" t="s">
        <v>61</v>
      </c>
      <c r="Q15" s="20" t="s">
        <v>36</v>
      </c>
      <c r="R15" s="19" t="s">
        <v>62</v>
      </c>
      <c r="S15" s="36" t="s">
        <v>227</v>
      </c>
      <c r="T15" s="23" t="s">
        <v>63</v>
      </c>
      <c r="U15" s="20" t="s">
        <v>40</v>
      </c>
      <c r="V15" s="20" t="s">
        <v>40</v>
      </c>
    </row>
    <row r="16" spans="1:22" ht="18" x14ac:dyDescent="0.35">
      <c r="A16" s="17">
        <v>500</v>
      </c>
      <c r="B16" s="17">
        <v>320.10000000000002</v>
      </c>
      <c r="C16" s="20" t="s">
        <v>55</v>
      </c>
      <c r="D16" s="20" t="s">
        <v>43</v>
      </c>
      <c r="E16" s="20" t="s">
        <v>57</v>
      </c>
      <c r="F16" s="19" t="s">
        <v>47</v>
      </c>
      <c r="G16" s="20" t="s">
        <v>36</v>
      </c>
      <c r="H16" s="19" t="s">
        <v>126</v>
      </c>
      <c r="I16" s="36" t="s">
        <v>271</v>
      </c>
      <c r="J16" s="19" t="s">
        <v>124</v>
      </c>
      <c r="K16" s="20" t="s">
        <v>40</v>
      </c>
      <c r="L16" s="20" t="s">
        <v>40</v>
      </c>
      <c r="M16" s="20" t="s">
        <v>55</v>
      </c>
      <c r="N16" s="20" t="s">
        <v>43</v>
      </c>
      <c r="O16" s="20" t="s">
        <v>57</v>
      </c>
      <c r="P16" s="19" t="s">
        <v>46</v>
      </c>
      <c r="Q16" s="20" t="s">
        <v>36</v>
      </c>
      <c r="R16" s="19" t="s">
        <v>184</v>
      </c>
      <c r="S16" s="36" t="s">
        <v>227</v>
      </c>
      <c r="T16" s="23" t="s">
        <v>63</v>
      </c>
      <c r="U16" s="20" t="s">
        <v>40</v>
      </c>
      <c r="V16" s="20" t="s">
        <v>40</v>
      </c>
    </row>
    <row r="17" spans="1:22" ht="18" x14ac:dyDescent="0.35">
      <c r="A17" s="17">
        <v>500</v>
      </c>
      <c r="B17" s="17">
        <v>400.1</v>
      </c>
      <c r="C17" s="20" t="s">
        <v>55</v>
      </c>
      <c r="D17" s="20" t="s">
        <v>43</v>
      </c>
      <c r="E17" s="20" t="s">
        <v>57</v>
      </c>
      <c r="F17" s="19" t="s">
        <v>51</v>
      </c>
      <c r="G17" s="20" t="s">
        <v>36</v>
      </c>
      <c r="H17" s="19" t="s">
        <v>127</v>
      </c>
      <c r="I17" s="36" t="s">
        <v>271</v>
      </c>
      <c r="J17" s="19" t="s">
        <v>124</v>
      </c>
      <c r="K17" s="20" t="s">
        <v>40</v>
      </c>
      <c r="L17" s="20" t="s">
        <v>40</v>
      </c>
      <c r="M17" s="20" t="s">
        <v>55</v>
      </c>
      <c r="N17" s="20" t="s">
        <v>43</v>
      </c>
      <c r="O17" s="20" t="s">
        <v>57</v>
      </c>
      <c r="P17" s="19" t="s">
        <v>47</v>
      </c>
      <c r="Q17" s="20" t="s">
        <v>36</v>
      </c>
      <c r="R17" s="19" t="s">
        <v>52</v>
      </c>
      <c r="S17" s="36" t="s">
        <v>227</v>
      </c>
      <c r="T17" s="23" t="s">
        <v>63</v>
      </c>
      <c r="U17" s="20" t="s">
        <v>40</v>
      </c>
      <c r="V17" s="20" t="s">
        <v>40</v>
      </c>
    </row>
    <row r="18" spans="1:22" ht="18" x14ac:dyDescent="0.35">
      <c r="A18" s="17">
        <v>500</v>
      </c>
      <c r="B18" s="17">
        <v>480.1</v>
      </c>
      <c r="C18" s="20" t="s">
        <v>55</v>
      </c>
      <c r="D18" s="20" t="s">
        <v>43</v>
      </c>
      <c r="E18" s="20" t="s">
        <v>57</v>
      </c>
      <c r="F18" s="19" t="s">
        <v>130</v>
      </c>
      <c r="G18" s="20" t="s">
        <v>36</v>
      </c>
      <c r="H18" s="19" t="s">
        <v>131</v>
      </c>
      <c r="I18" s="36" t="s">
        <v>271</v>
      </c>
      <c r="J18" s="19" t="s">
        <v>124</v>
      </c>
      <c r="K18" s="20" t="s">
        <v>40</v>
      </c>
      <c r="L18" s="20" t="s">
        <v>40</v>
      </c>
      <c r="M18" s="20" t="s">
        <v>55</v>
      </c>
      <c r="N18" s="20" t="s">
        <v>43</v>
      </c>
      <c r="O18" s="20" t="s">
        <v>57</v>
      </c>
      <c r="P18" s="19" t="s">
        <v>51</v>
      </c>
      <c r="Q18" s="20" t="s">
        <v>36</v>
      </c>
      <c r="R18" s="24" t="s">
        <v>59</v>
      </c>
      <c r="S18" s="36" t="s">
        <v>227</v>
      </c>
      <c r="T18" s="23" t="s">
        <v>63</v>
      </c>
      <c r="U18" s="20" t="s">
        <v>40</v>
      </c>
      <c r="V18" s="20" t="s">
        <v>40</v>
      </c>
    </row>
    <row r="19" spans="1:22" ht="18" x14ac:dyDescent="0.35">
      <c r="A19" s="17">
        <v>500</v>
      </c>
      <c r="B19" s="17">
        <v>560.1</v>
      </c>
      <c r="C19" s="20" t="s">
        <v>55</v>
      </c>
      <c r="D19" s="20" t="s">
        <v>43</v>
      </c>
      <c r="E19" s="20" t="s">
        <v>57</v>
      </c>
      <c r="F19" s="19" t="s">
        <v>185</v>
      </c>
      <c r="G19" s="20" t="s">
        <v>36</v>
      </c>
      <c r="H19" s="19" t="s">
        <v>186</v>
      </c>
      <c r="I19" s="36" t="s">
        <v>271</v>
      </c>
      <c r="J19" s="19" t="s">
        <v>124</v>
      </c>
      <c r="K19" s="20" t="s">
        <v>40</v>
      </c>
      <c r="L19" s="20" t="s">
        <v>40</v>
      </c>
      <c r="M19" s="20" t="s">
        <v>55</v>
      </c>
      <c r="N19" s="20" t="s">
        <v>43</v>
      </c>
      <c r="O19" s="20" t="s">
        <v>57</v>
      </c>
      <c r="P19" s="19" t="s">
        <v>129</v>
      </c>
      <c r="Q19" s="20" t="s">
        <v>36</v>
      </c>
      <c r="R19" s="24" t="s">
        <v>64</v>
      </c>
      <c r="S19" s="36" t="s">
        <v>227</v>
      </c>
      <c r="T19" s="23" t="s">
        <v>63</v>
      </c>
      <c r="U19" s="20" t="s">
        <v>40</v>
      </c>
      <c r="V19" s="20" t="s">
        <v>40</v>
      </c>
    </row>
    <row r="20" spans="1:22" ht="18" x14ac:dyDescent="0.35">
      <c r="A20" s="17">
        <v>500</v>
      </c>
      <c r="B20" s="17">
        <v>640.1</v>
      </c>
      <c r="C20" s="20" t="s">
        <v>55</v>
      </c>
      <c r="D20" s="20" t="s">
        <v>43</v>
      </c>
      <c r="E20" s="20" t="s">
        <v>57</v>
      </c>
      <c r="F20" s="19" t="s">
        <v>187</v>
      </c>
      <c r="G20" s="20" t="s">
        <v>36</v>
      </c>
      <c r="H20" s="19" t="s">
        <v>186</v>
      </c>
      <c r="I20" s="36" t="s">
        <v>271</v>
      </c>
      <c r="J20" s="19" t="s">
        <v>124</v>
      </c>
      <c r="K20" s="20" t="s">
        <v>40</v>
      </c>
      <c r="L20" s="20" t="s">
        <v>40</v>
      </c>
      <c r="M20" s="20" t="s">
        <v>55</v>
      </c>
      <c r="N20" s="20" t="s">
        <v>43</v>
      </c>
      <c r="O20" s="20" t="s">
        <v>57</v>
      </c>
      <c r="P20" s="19" t="s">
        <v>130</v>
      </c>
      <c r="Q20" s="20" t="s">
        <v>36</v>
      </c>
      <c r="R20" s="24" t="s">
        <v>188</v>
      </c>
      <c r="S20" s="36" t="s">
        <v>227</v>
      </c>
      <c r="T20" s="23" t="s">
        <v>63</v>
      </c>
      <c r="U20" s="20" t="s">
        <v>40</v>
      </c>
      <c r="V20" s="20" t="s">
        <v>40</v>
      </c>
    </row>
    <row r="21" spans="1:22" ht="18" x14ac:dyDescent="0.35">
      <c r="A21" s="17">
        <v>500</v>
      </c>
      <c r="B21" s="17">
        <v>720.1</v>
      </c>
      <c r="C21" s="20" t="s">
        <v>55</v>
      </c>
      <c r="D21" s="20" t="s">
        <v>43</v>
      </c>
      <c r="E21" s="20" t="s">
        <v>57</v>
      </c>
      <c r="F21" s="19" t="s">
        <v>187</v>
      </c>
      <c r="G21" s="20" t="s">
        <v>65</v>
      </c>
      <c r="H21" s="19" t="s">
        <v>189</v>
      </c>
      <c r="I21" s="36" t="s">
        <v>271</v>
      </c>
      <c r="J21" s="19" t="s">
        <v>124</v>
      </c>
      <c r="K21" s="20" t="s">
        <v>40</v>
      </c>
      <c r="L21" s="20" t="s">
        <v>40</v>
      </c>
      <c r="M21" s="20" t="s">
        <v>55</v>
      </c>
      <c r="N21" s="20" t="s">
        <v>43</v>
      </c>
      <c r="O21" s="20" t="s">
        <v>57</v>
      </c>
      <c r="P21" s="19" t="s">
        <v>133</v>
      </c>
      <c r="Q21" s="20" t="s">
        <v>36</v>
      </c>
      <c r="R21" s="24" t="s">
        <v>190</v>
      </c>
      <c r="S21" s="36" t="s">
        <v>227</v>
      </c>
      <c r="T21" s="23" t="s">
        <v>63</v>
      </c>
      <c r="U21" s="20" t="s">
        <v>40</v>
      </c>
      <c r="V21" s="20" t="s">
        <v>40</v>
      </c>
    </row>
    <row r="22" spans="1:22" x14ac:dyDescent="0.25">
      <c r="A22" s="17">
        <v>500</v>
      </c>
      <c r="B22" s="17">
        <v>725</v>
      </c>
      <c r="C22" s="19" t="s">
        <v>264</v>
      </c>
      <c r="D22" s="19" t="s">
        <v>55</v>
      </c>
      <c r="E22" s="20" t="s">
        <v>55</v>
      </c>
      <c r="F22" s="19" t="s">
        <v>55</v>
      </c>
      <c r="G22" s="20" t="s">
        <v>55</v>
      </c>
      <c r="H22" s="19" t="s">
        <v>55</v>
      </c>
      <c r="I22" s="20" t="s">
        <v>55</v>
      </c>
      <c r="J22" s="19" t="s">
        <v>55</v>
      </c>
      <c r="K22" s="20" t="s">
        <v>55</v>
      </c>
      <c r="L22" s="20" t="s">
        <v>55</v>
      </c>
      <c r="M22" s="19" t="s">
        <v>264</v>
      </c>
      <c r="N22" s="19" t="s">
        <v>55</v>
      </c>
      <c r="O22" s="20" t="s">
        <v>55</v>
      </c>
      <c r="P22" s="19" t="s">
        <v>55</v>
      </c>
      <c r="Q22" s="20" t="s">
        <v>55</v>
      </c>
      <c r="R22" s="19" t="s">
        <v>55</v>
      </c>
      <c r="S22" s="20" t="s">
        <v>55</v>
      </c>
      <c r="T22" s="20" t="s">
        <v>55</v>
      </c>
      <c r="U22" s="20" t="s">
        <v>55</v>
      </c>
      <c r="V22" s="20" t="s">
        <v>55</v>
      </c>
    </row>
    <row r="23" spans="1:22" x14ac:dyDescent="0.25">
      <c r="A23" s="17">
        <v>750</v>
      </c>
      <c r="B23" s="17">
        <v>0</v>
      </c>
      <c r="C23" s="19" t="s">
        <v>269</v>
      </c>
      <c r="D23" s="19" t="s">
        <v>55</v>
      </c>
      <c r="E23" s="20" t="s">
        <v>55</v>
      </c>
      <c r="F23" s="19" t="s">
        <v>55</v>
      </c>
      <c r="G23" s="20" t="s">
        <v>55</v>
      </c>
      <c r="H23" s="19" t="s">
        <v>55</v>
      </c>
      <c r="I23" s="20" t="s">
        <v>55</v>
      </c>
      <c r="J23" s="19" t="s">
        <v>55</v>
      </c>
      <c r="K23" s="20" t="s">
        <v>55</v>
      </c>
      <c r="L23" s="20" t="s">
        <v>55</v>
      </c>
      <c r="M23" s="19" t="s">
        <v>269</v>
      </c>
      <c r="N23" s="19" t="s">
        <v>55</v>
      </c>
      <c r="O23" s="20" t="s">
        <v>55</v>
      </c>
      <c r="P23" s="19" t="s">
        <v>55</v>
      </c>
      <c r="Q23" s="20" t="s">
        <v>55</v>
      </c>
      <c r="R23" s="19" t="s">
        <v>55</v>
      </c>
      <c r="S23" s="20" t="s">
        <v>55</v>
      </c>
      <c r="T23" s="20" t="s">
        <v>55</v>
      </c>
      <c r="U23" s="20" t="s">
        <v>55</v>
      </c>
      <c r="V23" s="20" t="s">
        <v>55</v>
      </c>
    </row>
    <row r="24" spans="1:22" ht="18" x14ac:dyDescent="0.35">
      <c r="A24" s="17">
        <v>750</v>
      </c>
      <c r="B24" s="17">
        <v>160</v>
      </c>
      <c r="C24" s="20" t="s">
        <v>55</v>
      </c>
      <c r="D24" s="20" t="s">
        <v>43</v>
      </c>
      <c r="E24" s="20" t="s">
        <v>57</v>
      </c>
      <c r="F24" s="19" t="s">
        <v>60</v>
      </c>
      <c r="G24" s="20" t="s">
        <v>36</v>
      </c>
      <c r="H24" s="24" t="s">
        <v>191</v>
      </c>
      <c r="I24" s="20" t="s">
        <v>228</v>
      </c>
      <c r="J24" s="24" t="s">
        <v>124</v>
      </c>
      <c r="K24" s="20" t="s">
        <v>40</v>
      </c>
      <c r="L24" s="20" t="s">
        <v>40</v>
      </c>
      <c r="M24" s="20" t="s">
        <v>55</v>
      </c>
      <c r="N24" s="20" t="s">
        <v>43</v>
      </c>
      <c r="O24" s="20" t="s">
        <v>57</v>
      </c>
      <c r="P24" s="19" t="s">
        <v>61</v>
      </c>
      <c r="Q24" s="20" t="s">
        <v>36</v>
      </c>
      <c r="R24" s="24" t="s">
        <v>123</v>
      </c>
      <c r="S24" s="36" t="s">
        <v>227</v>
      </c>
      <c r="T24" s="23" t="s">
        <v>63</v>
      </c>
      <c r="U24" s="20" t="s">
        <v>40</v>
      </c>
      <c r="V24" s="20" t="s">
        <v>40</v>
      </c>
    </row>
    <row r="25" spans="1:22" ht="18" x14ac:dyDescent="0.35">
      <c r="A25" s="17">
        <v>750</v>
      </c>
      <c r="B25" s="25">
        <v>320.10000000000002</v>
      </c>
      <c r="C25" s="20" t="s">
        <v>55</v>
      </c>
      <c r="D25" s="20" t="s">
        <v>43</v>
      </c>
      <c r="E25" s="20" t="s">
        <v>57</v>
      </c>
      <c r="F25" s="19" t="s">
        <v>47</v>
      </c>
      <c r="G25" s="20" t="s">
        <v>36</v>
      </c>
      <c r="H25" s="24" t="s">
        <v>192</v>
      </c>
      <c r="I25" s="20" t="s">
        <v>228</v>
      </c>
      <c r="J25" s="24" t="s">
        <v>124</v>
      </c>
      <c r="K25" s="20" t="s">
        <v>40</v>
      </c>
      <c r="L25" s="20" t="s">
        <v>40</v>
      </c>
      <c r="M25" s="20" t="s">
        <v>55</v>
      </c>
      <c r="N25" s="20" t="s">
        <v>43</v>
      </c>
      <c r="O25" s="20" t="s">
        <v>57</v>
      </c>
      <c r="P25" s="19" t="s">
        <v>46</v>
      </c>
      <c r="Q25" s="20" t="s">
        <v>36</v>
      </c>
      <c r="R25" s="24" t="s">
        <v>193</v>
      </c>
      <c r="S25" s="36" t="s">
        <v>227</v>
      </c>
      <c r="T25" s="23" t="s">
        <v>63</v>
      </c>
      <c r="U25" s="20" t="s">
        <v>40</v>
      </c>
      <c r="V25" s="20" t="s">
        <v>40</v>
      </c>
    </row>
    <row r="26" spans="1:22" ht="18" x14ac:dyDescent="0.35">
      <c r="A26" s="17">
        <v>750</v>
      </c>
      <c r="B26" s="25">
        <v>400.1</v>
      </c>
      <c r="C26" s="20" t="s">
        <v>55</v>
      </c>
      <c r="D26" s="20" t="s">
        <v>43</v>
      </c>
      <c r="E26" s="20" t="s">
        <v>57</v>
      </c>
      <c r="F26" s="19" t="s">
        <v>51</v>
      </c>
      <c r="G26" s="20" t="s">
        <v>36</v>
      </c>
      <c r="H26" s="24" t="s">
        <v>195</v>
      </c>
      <c r="I26" s="20" t="s">
        <v>228</v>
      </c>
      <c r="J26" s="24" t="s">
        <v>124</v>
      </c>
      <c r="K26" s="20" t="s">
        <v>40</v>
      </c>
      <c r="L26" s="20" t="s">
        <v>40</v>
      </c>
      <c r="M26" s="20" t="s">
        <v>55</v>
      </c>
      <c r="N26" s="20" t="s">
        <v>43</v>
      </c>
      <c r="O26" s="20" t="s">
        <v>57</v>
      </c>
      <c r="P26" s="19" t="s">
        <v>47</v>
      </c>
      <c r="Q26" s="20" t="s">
        <v>36</v>
      </c>
      <c r="R26" s="24" t="s">
        <v>126</v>
      </c>
      <c r="S26" s="36" t="s">
        <v>227</v>
      </c>
      <c r="T26" s="23" t="s">
        <v>63</v>
      </c>
      <c r="U26" s="20" t="s">
        <v>40</v>
      </c>
      <c r="V26" s="20" t="s">
        <v>40</v>
      </c>
    </row>
    <row r="27" spans="1:22" ht="18" x14ac:dyDescent="0.35">
      <c r="A27" s="17">
        <v>750</v>
      </c>
      <c r="B27" s="25">
        <v>480.1</v>
      </c>
      <c r="C27" s="20" t="s">
        <v>55</v>
      </c>
      <c r="D27" s="20" t="s">
        <v>43</v>
      </c>
      <c r="E27" s="20" t="s">
        <v>57</v>
      </c>
      <c r="F27" s="19" t="s">
        <v>130</v>
      </c>
      <c r="G27" s="20" t="s">
        <v>36</v>
      </c>
      <c r="H27" s="24" t="s">
        <v>194</v>
      </c>
      <c r="I27" s="36" t="s">
        <v>271</v>
      </c>
      <c r="J27" s="24" t="s">
        <v>124</v>
      </c>
      <c r="K27" s="20" t="s">
        <v>40</v>
      </c>
      <c r="L27" s="20" t="s">
        <v>40</v>
      </c>
      <c r="M27" s="20" t="s">
        <v>55</v>
      </c>
      <c r="N27" s="20" t="s">
        <v>43</v>
      </c>
      <c r="O27" s="20" t="s">
        <v>57</v>
      </c>
      <c r="P27" s="19" t="s">
        <v>51</v>
      </c>
      <c r="Q27" s="20" t="s">
        <v>36</v>
      </c>
      <c r="R27" s="24" t="s">
        <v>127</v>
      </c>
      <c r="S27" s="36" t="s">
        <v>227</v>
      </c>
      <c r="T27" s="23" t="s">
        <v>63</v>
      </c>
      <c r="U27" s="20" t="s">
        <v>40</v>
      </c>
      <c r="V27" s="20" t="s">
        <v>40</v>
      </c>
    </row>
    <row r="28" spans="1:22" ht="18" x14ac:dyDescent="0.35">
      <c r="A28" s="17">
        <v>750</v>
      </c>
      <c r="B28" s="25">
        <v>560.1</v>
      </c>
      <c r="C28" s="20" t="s">
        <v>55</v>
      </c>
      <c r="D28" s="20" t="s">
        <v>43</v>
      </c>
      <c r="E28" s="20" t="s">
        <v>57</v>
      </c>
      <c r="F28" s="19" t="s">
        <v>185</v>
      </c>
      <c r="G28" s="20" t="s">
        <v>36</v>
      </c>
      <c r="H28" s="24" t="s">
        <v>198</v>
      </c>
      <c r="I28" s="36" t="s">
        <v>271</v>
      </c>
      <c r="J28" s="24" t="s">
        <v>124</v>
      </c>
      <c r="K28" s="20" t="s">
        <v>40</v>
      </c>
      <c r="L28" s="20" t="s">
        <v>40</v>
      </c>
      <c r="M28" s="20" t="s">
        <v>55</v>
      </c>
      <c r="N28" s="20" t="s">
        <v>43</v>
      </c>
      <c r="O28" s="20" t="s">
        <v>57</v>
      </c>
      <c r="P28" s="19" t="s">
        <v>129</v>
      </c>
      <c r="Q28" s="20" t="s">
        <v>36</v>
      </c>
      <c r="R28" s="24" t="s">
        <v>196</v>
      </c>
      <c r="S28" s="36" t="s">
        <v>227</v>
      </c>
      <c r="T28" s="23" t="s">
        <v>63</v>
      </c>
      <c r="U28" s="20" t="s">
        <v>40</v>
      </c>
      <c r="V28" s="20" t="s">
        <v>40</v>
      </c>
    </row>
    <row r="29" spans="1:22" ht="18" x14ac:dyDescent="0.35">
      <c r="A29" s="17">
        <v>750</v>
      </c>
      <c r="B29" s="25">
        <v>640.1</v>
      </c>
      <c r="C29" s="20" t="s">
        <v>55</v>
      </c>
      <c r="D29" s="20" t="s">
        <v>43</v>
      </c>
      <c r="E29" s="20" t="s">
        <v>57</v>
      </c>
      <c r="F29" s="19" t="s">
        <v>187</v>
      </c>
      <c r="G29" s="20" t="s">
        <v>65</v>
      </c>
      <c r="H29" s="24" t="s">
        <v>197</v>
      </c>
      <c r="I29" s="20" t="s">
        <v>228</v>
      </c>
      <c r="J29" s="24" t="s">
        <v>63</v>
      </c>
      <c r="K29" s="20" t="s">
        <v>40</v>
      </c>
      <c r="L29" s="20" t="s">
        <v>40</v>
      </c>
      <c r="M29" s="20" t="s">
        <v>55</v>
      </c>
      <c r="N29" s="20" t="s">
        <v>43</v>
      </c>
      <c r="O29" s="20" t="s">
        <v>57</v>
      </c>
      <c r="P29" s="19" t="s">
        <v>130</v>
      </c>
      <c r="Q29" s="20" t="s">
        <v>36</v>
      </c>
      <c r="R29" s="24" t="s">
        <v>131</v>
      </c>
      <c r="S29" s="36" t="s">
        <v>227</v>
      </c>
      <c r="T29" s="23" t="s">
        <v>50</v>
      </c>
      <c r="U29" s="20" t="s">
        <v>40</v>
      </c>
      <c r="V29" s="20" t="s">
        <v>40</v>
      </c>
    </row>
    <row r="30" spans="1:22" ht="18" x14ac:dyDescent="0.35">
      <c r="A30" s="17">
        <v>750</v>
      </c>
      <c r="B30" s="25">
        <v>720.1</v>
      </c>
      <c r="C30" s="20" t="s">
        <v>55</v>
      </c>
      <c r="D30" s="20" t="s">
        <v>43</v>
      </c>
      <c r="E30" s="20" t="s">
        <v>57</v>
      </c>
      <c r="F30" s="19" t="s">
        <v>187</v>
      </c>
      <c r="G30" s="20" t="s">
        <v>65</v>
      </c>
      <c r="H30" s="24" t="s">
        <v>197</v>
      </c>
      <c r="I30" s="20" t="s">
        <v>228</v>
      </c>
      <c r="J30" s="24" t="s">
        <v>63</v>
      </c>
      <c r="K30" s="20" t="s">
        <v>40</v>
      </c>
      <c r="L30" s="20" t="s">
        <v>40</v>
      </c>
      <c r="M30" s="20" t="s">
        <v>55</v>
      </c>
      <c r="N30" s="20" t="s">
        <v>43</v>
      </c>
      <c r="O30" s="20" t="s">
        <v>57</v>
      </c>
      <c r="P30" s="19" t="s">
        <v>133</v>
      </c>
      <c r="Q30" s="20" t="s">
        <v>36</v>
      </c>
      <c r="R30" s="24" t="s">
        <v>134</v>
      </c>
      <c r="S30" s="36" t="s">
        <v>227</v>
      </c>
      <c r="T30" s="23" t="s">
        <v>50</v>
      </c>
      <c r="U30" s="20" t="s">
        <v>40</v>
      </c>
      <c r="V30" s="20" t="s">
        <v>40</v>
      </c>
    </row>
    <row r="31" spans="1:22" ht="18" x14ac:dyDescent="0.35">
      <c r="A31" s="17">
        <v>750</v>
      </c>
      <c r="B31" s="17">
        <v>760.1</v>
      </c>
      <c r="C31" s="20" t="s">
        <v>55</v>
      </c>
      <c r="D31" s="20" t="s">
        <v>43</v>
      </c>
      <c r="E31" s="20" t="s">
        <v>57</v>
      </c>
      <c r="F31" s="19" t="s">
        <v>187</v>
      </c>
      <c r="G31" s="20" t="s">
        <v>65</v>
      </c>
      <c r="H31" s="24" t="s">
        <v>197</v>
      </c>
      <c r="I31" s="20" t="s">
        <v>228</v>
      </c>
      <c r="J31" s="24" t="s">
        <v>63</v>
      </c>
      <c r="K31" s="20" t="s">
        <v>40</v>
      </c>
      <c r="L31" s="20" t="s">
        <v>40</v>
      </c>
      <c r="M31" s="20" t="s">
        <v>55</v>
      </c>
      <c r="N31" s="20" t="s">
        <v>43</v>
      </c>
      <c r="O31" s="20" t="s">
        <v>57</v>
      </c>
      <c r="P31" s="19" t="s">
        <v>185</v>
      </c>
      <c r="Q31" s="20" t="s">
        <v>36</v>
      </c>
      <c r="R31" s="24" t="s">
        <v>186</v>
      </c>
      <c r="S31" s="36" t="s">
        <v>227</v>
      </c>
      <c r="T31" s="23" t="s">
        <v>50</v>
      </c>
      <c r="U31" s="20" t="s">
        <v>40</v>
      </c>
      <c r="V31" s="20" t="s">
        <v>40</v>
      </c>
    </row>
    <row r="32" spans="1:22" ht="18" x14ac:dyDescent="0.35">
      <c r="A32" s="17">
        <v>750</v>
      </c>
      <c r="B32" s="17">
        <v>784.1</v>
      </c>
      <c r="C32" s="20" t="s">
        <v>55</v>
      </c>
      <c r="D32" s="20" t="s">
        <v>43</v>
      </c>
      <c r="E32" s="20" t="s">
        <v>57</v>
      </c>
      <c r="F32" s="19" t="s">
        <v>187</v>
      </c>
      <c r="G32" s="20" t="s">
        <v>65</v>
      </c>
      <c r="H32" s="24" t="s">
        <v>197</v>
      </c>
      <c r="I32" s="20" t="s">
        <v>228</v>
      </c>
      <c r="J32" s="24" t="s">
        <v>63</v>
      </c>
      <c r="K32" s="20" t="s">
        <v>40</v>
      </c>
      <c r="L32" s="20" t="s">
        <v>40</v>
      </c>
      <c r="M32" s="20" t="s">
        <v>55</v>
      </c>
      <c r="N32" s="20" t="s">
        <v>43</v>
      </c>
      <c r="O32" s="20" t="s">
        <v>57</v>
      </c>
      <c r="P32" s="19" t="s">
        <v>187</v>
      </c>
      <c r="Q32" s="20" t="s">
        <v>36</v>
      </c>
      <c r="R32" s="24" t="s">
        <v>199</v>
      </c>
      <c r="S32" s="36" t="s">
        <v>227</v>
      </c>
      <c r="T32" s="23" t="s">
        <v>50</v>
      </c>
      <c r="U32" s="20" t="s">
        <v>40</v>
      </c>
      <c r="V32" s="20" t="s">
        <v>40</v>
      </c>
    </row>
    <row r="33" spans="1:22" x14ac:dyDescent="0.25">
      <c r="A33" s="25">
        <v>750</v>
      </c>
      <c r="B33" s="25">
        <v>800.1</v>
      </c>
      <c r="C33" s="19" t="s">
        <v>268</v>
      </c>
      <c r="D33" s="19" t="s">
        <v>55</v>
      </c>
      <c r="E33" s="20" t="s">
        <v>55</v>
      </c>
      <c r="F33" s="19" t="s">
        <v>55</v>
      </c>
      <c r="G33" s="20" t="s">
        <v>55</v>
      </c>
      <c r="H33" s="19" t="s">
        <v>55</v>
      </c>
      <c r="I33" s="20" t="s">
        <v>55</v>
      </c>
      <c r="J33" s="19" t="s">
        <v>55</v>
      </c>
      <c r="K33" s="20" t="s">
        <v>55</v>
      </c>
      <c r="L33" s="20" t="s">
        <v>55</v>
      </c>
      <c r="M33" s="19" t="s">
        <v>268</v>
      </c>
      <c r="N33" s="19" t="s">
        <v>55</v>
      </c>
      <c r="O33" s="20" t="s">
        <v>55</v>
      </c>
      <c r="P33" s="19" t="s">
        <v>55</v>
      </c>
      <c r="Q33" s="20" t="s">
        <v>55</v>
      </c>
      <c r="R33" s="19" t="s">
        <v>55</v>
      </c>
      <c r="S33" s="20" t="s">
        <v>55</v>
      </c>
      <c r="T33" s="20" t="s">
        <v>55</v>
      </c>
      <c r="U33" s="20" t="s">
        <v>55</v>
      </c>
      <c r="V33" s="20" t="s">
        <v>55</v>
      </c>
    </row>
    <row r="34" spans="1:22" x14ac:dyDescent="0.25">
      <c r="A34" s="17">
        <v>800</v>
      </c>
      <c r="B34" s="17">
        <v>0</v>
      </c>
      <c r="C34" s="19" t="s">
        <v>269</v>
      </c>
      <c r="D34" s="19" t="s">
        <v>55</v>
      </c>
      <c r="E34" s="20" t="s">
        <v>55</v>
      </c>
      <c r="F34" s="19" t="s">
        <v>55</v>
      </c>
      <c r="G34" s="20" t="s">
        <v>55</v>
      </c>
      <c r="H34" s="19" t="s">
        <v>55</v>
      </c>
      <c r="I34" s="20" t="s">
        <v>55</v>
      </c>
      <c r="J34" s="19" t="s">
        <v>55</v>
      </c>
      <c r="K34" s="20" t="s">
        <v>55</v>
      </c>
      <c r="L34" s="20" t="s">
        <v>55</v>
      </c>
      <c r="M34" s="19" t="s">
        <v>269</v>
      </c>
      <c r="N34" s="19" t="s">
        <v>55</v>
      </c>
      <c r="O34" s="20" t="s">
        <v>55</v>
      </c>
      <c r="P34" s="19" t="s">
        <v>55</v>
      </c>
      <c r="Q34" s="20" t="s">
        <v>55</v>
      </c>
      <c r="R34" s="19" t="s">
        <v>55</v>
      </c>
      <c r="S34" s="20" t="s">
        <v>55</v>
      </c>
      <c r="T34" s="20" t="s">
        <v>55</v>
      </c>
      <c r="U34" s="20" t="s">
        <v>55</v>
      </c>
      <c r="V34" s="20" t="s">
        <v>55</v>
      </c>
    </row>
    <row r="35" spans="1:22" ht="18" x14ac:dyDescent="0.35">
      <c r="A35" s="17">
        <v>800</v>
      </c>
      <c r="B35" s="17">
        <v>160</v>
      </c>
      <c r="C35" s="20" t="s">
        <v>55</v>
      </c>
      <c r="D35" s="20" t="s">
        <v>43</v>
      </c>
      <c r="E35" s="20" t="s">
        <v>57</v>
      </c>
      <c r="F35" s="19" t="s">
        <v>60</v>
      </c>
      <c r="G35" s="20" t="s">
        <v>36</v>
      </c>
      <c r="H35" s="24" t="s">
        <v>191</v>
      </c>
      <c r="I35" s="20" t="s">
        <v>228</v>
      </c>
      <c r="J35" s="24" t="s">
        <v>124</v>
      </c>
      <c r="K35" s="20" t="s">
        <v>40</v>
      </c>
      <c r="L35" s="20" t="s">
        <v>40</v>
      </c>
      <c r="M35" s="20" t="s">
        <v>55</v>
      </c>
      <c r="N35" s="20" t="s">
        <v>43</v>
      </c>
      <c r="O35" s="20" t="s">
        <v>57</v>
      </c>
      <c r="P35" s="19" t="s">
        <v>61</v>
      </c>
      <c r="Q35" s="20" t="s">
        <v>36</v>
      </c>
      <c r="R35" s="24" t="s">
        <v>123</v>
      </c>
      <c r="S35" s="36" t="s">
        <v>227</v>
      </c>
      <c r="T35" s="23" t="s">
        <v>63</v>
      </c>
      <c r="U35" s="20" t="s">
        <v>40</v>
      </c>
      <c r="V35" s="20" t="s">
        <v>40</v>
      </c>
    </row>
    <row r="36" spans="1:22" ht="18" x14ac:dyDescent="0.35">
      <c r="A36" s="17">
        <v>800</v>
      </c>
      <c r="B36" s="17">
        <v>320.10000000000002</v>
      </c>
      <c r="C36" s="20" t="s">
        <v>55</v>
      </c>
      <c r="D36" s="20" t="s">
        <v>43</v>
      </c>
      <c r="E36" s="20" t="s">
        <v>57</v>
      </c>
      <c r="F36" s="19" t="s">
        <v>47</v>
      </c>
      <c r="G36" s="20" t="s">
        <v>36</v>
      </c>
      <c r="H36" s="24" t="s">
        <v>192</v>
      </c>
      <c r="I36" s="20" t="s">
        <v>228</v>
      </c>
      <c r="J36" s="24" t="s">
        <v>124</v>
      </c>
      <c r="K36" s="20" t="s">
        <v>40</v>
      </c>
      <c r="L36" s="20" t="s">
        <v>40</v>
      </c>
      <c r="M36" s="20" t="s">
        <v>55</v>
      </c>
      <c r="N36" s="20" t="s">
        <v>43</v>
      </c>
      <c r="O36" s="20" t="s">
        <v>57</v>
      </c>
      <c r="P36" s="19" t="s">
        <v>46</v>
      </c>
      <c r="Q36" s="20" t="s">
        <v>36</v>
      </c>
      <c r="R36" s="24" t="s">
        <v>193</v>
      </c>
      <c r="S36" s="36" t="s">
        <v>227</v>
      </c>
      <c r="T36" s="23" t="s">
        <v>63</v>
      </c>
      <c r="U36" s="20" t="s">
        <v>40</v>
      </c>
      <c r="V36" s="20" t="s">
        <v>40</v>
      </c>
    </row>
    <row r="37" spans="1:22" ht="18" x14ac:dyDescent="0.35">
      <c r="A37" s="17">
        <v>800</v>
      </c>
      <c r="B37" s="17">
        <v>400.1</v>
      </c>
      <c r="C37" s="20" t="s">
        <v>55</v>
      </c>
      <c r="D37" s="20" t="s">
        <v>43</v>
      </c>
      <c r="E37" s="20" t="s">
        <v>57</v>
      </c>
      <c r="F37" s="19" t="s">
        <v>51</v>
      </c>
      <c r="G37" s="20" t="s">
        <v>36</v>
      </c>
      <c r="H37" s="24" t="s">
        <v>195</v>
      </c>
      <c r="I37" s="20" t="s">
        <v>228</v>
      </c>
      <c r="J37" s="24" t="s">
        <v>124</v>
      </c>
      <c r="K37" s="20" t="s">
        <v>40</v>
      </c>
      <c r="L37" s="20" t="s">
        <v>40</v>
      </c>
      <c r="M37" s="20" t="s">
        <v>55</v>
      </c>
      <c r="N37" s="20" t="s">
        <v>43</v>
      </c>
      <c r="O37" s="20" t="s">
        <v>57</v>
      </c>
      <c r="P37" s="19" t="s">
        <v>47</v>
      </c>
      <c r="Q37" s="20" t="s">
        <v>36</v>
      </c>
      <c r="R37" s="24" t="s">
        <v>126</v>
      </c>
      <c r="S37" s="36" t="s">
        <v>227</v>
      </c>
      <c r="T37" s="23" t="s">
        <v>63</v>
      </c>
      <c r="U37" s="20" t="s">
        <v>40</v>
      </c>
      <c r="V37" s="20" t="s">
        <v>40</v>
      </c>
    </row>
    <row r="38" spans="1:22" ht="18.75" x14ac:dyDescent="0.35">
      <c r="A38" s="17">
        <v>800</v>
      </c>
      <c r="B38" s="17">
        <v>480.1</v>
      </c>
      <c r="C38" s="20" t="s">
        <v>55</v>
      </c>
      <c r="D38" s="20" t="s">
        <v>43</v>
      </c>
      <c r="E38" s="20" t="s">
        <v>57</v>
      </c>
      <c r="F38" s="19" t="s">
        <v>130</v>
      </c>
      <c r="G38" s="20" t="s">
        <v>36</v>
      </c>
      <c r="H38" s="24" t="s">
        <v>194</v>
      </c>
      <c r="I38" s="20" t="s">
        <v>48</v>
      </c>
      <c r="J38" s="24" t="s">
        <v>124</v>
      </c>
      <c r="K38" s="20" t="s">
        <v>40</v>
      </c>
      <c r="L38" s="20" t="s">
        <v>40</v>
      </c>
      <c r="M38" s="20" t="s">
        <v>55</v>
      </c>
      <c r="N38" s="20" t="s">
        <v>43</v>
      </c>
      <c r="O38" s="20" t="s">
        <v>57</v>
      </c>
      <c r="P38" s="19" t="s">
        <v>51</v>
      </c>
      <c r="Q38" s="20" t="s">
        <v>36</v>
      </c>
      <c r="R38" s="24" t="s">
        <v>127</v>
      </c>
      <c r="S38" s="36" t="s">
        <v>227</v>
      </c>
      <c r="T38" s="23" t="s">
        <v>63</v>
      </c>
      <c r="U38" s="20" t="s">
        <v>40</v>
      </c>
      <c r="V38" s="20" t="s">
        <v>40</v>
      </c>
    </row>
    <row r="39" spans="1:22" ht="18.75" x14ac:dyDescent="0.35">
      <c r="A39" s="17">
        <v>800</v>
      </c>
      <c r="B39" s="17">
        <v>560.1</v>
      </c>
      <c r="C39" s="20" t="s">
        <v>55</v>
      </c>
      <c r="D39" s="20" t="s">
        <v>43</v>
      </c>
      <c r="E39" s="20" t="s">
        <v>57</v>
      </c>
      <c r="F39" s="19" t="s">
        <v>185</v>
      </c>
      <c r="G39" s="20" t="s">
        <v>36</v>
      </c>
      <c r="H39" s="24" t="s">
        <v>198</v>
      </c>
      <c r="I39" s="20" t="s">
        <v>48</v>
      </c>
      <c r="J39" s="24" t="s">
        <v>124</v>
      </c>
      <c r="K39" s="20" t="s">
        <v>40</v>
      </c>
      <c r="L39" s="20" t="s">
        <v>40</v>
      </c>
      <c r="M39" s="20" t="s">
        <v>55</v>
      </c>
      <c r="N39" s="20" t="s">
        <v>43</v>
      </c>
      <c r="O39" s="20" t="s">
        <v>57</v>
      </c>
      <c r="P39" s="19" t="s">
        <v>129</v>
      </c>
      <c r="Q39" s="20" t="s">
        <v>36</v>
      </c>
      <c r="R39" s="24" t="s">
        <v>196</v>
      </c>
      <c r="S39" s="36" t="s">
        <v>227</v>
      </c>
      <c r="T39" s="23" t="s">
        <v>63</v>
      </c>
      <c r="U39" s="20" t="s">
        <v>40</v>
      </c>
      <c r="V39" s="20" t="s">
        <v>40</v>
      </c>
    </row>
    <row r="40" spans="1:22" ht="18" x14ac:dyDescent="0.35">
      <c r="A40" s="17">
        <v>800</v>
      </c>
      <c r="B40" s="17">
        <v>640.1</v>
      </c>
      <c r="C40" s="20" t="s">
        <v>55</v>
      </c>
      <c r="D40" s="20" t="s">
        <v>43</v>
      </c>
      <c r="E40" s="20" t="s">
        <v>57</v>
      </c>
      <c r="F40" s="19" t="s">
        <v>187</v>
      </c>
      <c r="G40" s="20" t="s">
        <v>65</v>
      </c>
      <c r="H40" s="24" t="s">
        <v>197</v>
      </c>
      <c r="I40" s="20" t="s">
        <v>228</v>
      </c>
      <c r="J40" s="24" t="s">
        <v>63</v>
      </c>
      <c r="K40" s="20" t="s">
        <v>40</v>
      </c>
      <c r="L40" s="20" t="s">
        <v>40</v>
      </c>
      <c r="M40" s="20" t="s">
        <v>55</v>
      </c>
      <c r="N40" s="20" t="s">
        <v>43</v>
      </c>
      <c r="O40" s="20" t="s">
        <v>57</v>
      </c>
      <c r="P40" s="19" t="s">
        <v>130</v>
      </c>
      <c r="Q40" s="20" t="s">
        <v>36</v>
      </c>
      <c r="R40" s="24" t="s">
        <v>131</v>
      </c>
      <c r="S40" s="36" t="s">
        <v>227</v>
      </c>
      <c r="T40" s="23" t="s">
        <v>50</v>
      </c>
      <c r="U40" s="20" t="s">
        <v>40</v>
      </c>
      <c r="V40" s="20" t="s">
        <v>40</v>
      </c>
    </row>
    <row r="41" spans="1:22" ht="18" x14ac:dyDescent="0.35">
      <c r="A41" s="17">
        <v>800</v>
      </c>
      <c r="B41" s="17">
        <v>720.1</v>
      </c>
      <c r="C41" s="20" t="s">
        <v>55</v>
      </c>
      <c r="D41" s="20" t="s">
        <v>43</v>
      </c>
      <c r="E41" s="20" t="s">
        <v>57</v>
      </c>
      <c r="F41" s="19" t="s">
        <v>187</v>
      </c>
      <c r="G41" s="20" t="s">
        <v>65</v>
      </c>
      <c r="H41" s="24" t="s">
        <v>197</v>
      </c>
      <c r="I41" s="20" t="s">
        <v>228</v>
      </c>
      <c r="J41" s="24" t="s">
        <v>63</v>
      </c>
      <c r="K41" s="20" t="s">
        <v>40</v>
      </c>
      <c r="L41" s="20" t="s">
        <v>40</v>
      </c>
      <c r="M41" s="20" t="s">
        <v>55</v>
      </c>
      <c r="N41" s="20" t="s">
        <v>43</v>
      </c>
      <c r="O41" s="20" t="s">
        <v>57</v>
      </c>
      <c r="P41" s="19" t="s">
        <v>133</v>
      </c>
      <c r="Q41" s="20" t="s">
        <v>36</v>
      </c>
      <c r="R41" s="24" t="s">
        <v>134</v>
      </c>
      <c r="S41" s="36" t="s">
        <v>227</v>
      </c>
      <c r="T41" s="23" t="s">
        <v>50</v>
      </c>
      <c r="U41" s="20" t="s">
        <v>40</v>
      </c>
      <c r="V41" s="20" t="s">
        <v>40</v>
      </c>
    </row>
    <row r="42" spans="1:22" ht="18" x14ac:dyDescent="0.35">
      <c r="A42" s="17">
        <v>800</v>
      </c>
      <c r="B42" s="17">
        <v>760.1</v>
      </c>
      <c r="C42" s="20" t="s">
        <v>55</v>
      </c>
      <c r="D42" s="20" t="s">
        <v>43</v>
      </c>
      <c r="E42" s="20" t="s">
        <v>57</v>
      </c>
      <c r="F42" s="19" t="s">
        <v>187</v>
      </c>
      <c r="G42" s="20" t="s">
        <v>65</v>
      </c>
      <c r="H42" s="24" t="s">
        <v>197</v>
      </c>
      <c r="I42" s="20" t="s">
        <v>228</v>
      </c>
      <c r="J42" s="24" t="s">
        <v>63</v>
      </c>
      <c r="K42" s="20" t="s">
        <v>40</v>
      </c>
      <c r="L42" s="20" t="s">
        <v>40</v>
      </c>
      <c r="M42" s="20" t="s">
        <v>55</v>
      </c>
      <c r="N42" s="20" t="s">
        <v>43</v>
      </c>
      <c r="O42" s="20" t="s">
        <v>57</v>
      </c>
      <c r="P42" s="19" t="s">
        <v>185</v>
      </c>
      <c r="Q42" s="20" t="s">
        <v>36</v>
      </c>
      <c r="R42" s="24" t="s">
        <v>186</v>
      </c>
      <c r="S42" s="36" t="s">
        <v>227</v>
      </c>
      <c r="T42" s="23" t="s">
        <v>50</v>
      </c>
      <c r="U42" s="20" t="s">
        <v>40</v>
      </c>
      <c r="V42" s="20" t="s">
        <v>40</v>
      </c>
    </row>
    <row r="43" spans="1:22" ht="18" x14ac:dyDescent="0.35">
      <c r="A43" s="17">
        <v>800</v>
      </c>
      <c r="B43" s="17">
        <v>784.1</v>
      </c>
      <c r="C43" s="20" t="s">
        <v>55</v>
      </c>
      <c r="D43" s="20" t="s">
        <v>43</v>
      </c>
      <c r="E43" s="20" t="s">
        <v>57</v>
      </c>
      <c r="F43" s="19" t="s">
        <v>187</v>
      </c>
      <c r="G43" s="20" t="s">
        <v>65</v>
      </c>
      <c r="H43" s="24" t="s">
        <v>197</v>
      </c>
      <c r="I43" s="20" t="s">
        <v>228</v>
      </c>
      <c r="J43" s="24" t="s">
        <v>63</v>
      </c>
      <c r="K43" s="20" t="s">
        <v>40</v>
      </c>
      <c r="L43" s="20" t="s">
        <v>40</v>
      </c>
      <c r="M43" s="20" t="s">
        <v>55</v>
      </c>
      <c r="N43" s="20" t="s">
        <v>43</v>
      </c>
      <c r="O43" s="20" t="s">
        <v>57</v>
      </c>
      <c r="P43" s="19" t="s">
        <v>187</v>
      </c>
      <c r="Q43" s="20" t="s">
        <v>36</v>
      </c>
      <c r="R43" s="24" t="s">
        <v>199</v>
      </c>
      <c r="S43" s="36" t="s">
        <v>227</v>
      </c>
      <c r="T43" s="23" t="s">
        <v>50</v>
      </c>
      <c r="U43" s="20" t="s">
        <v>40</v>
      </c>
      <c r="V43" s="20" t="s">
        <v>40</v>
      </c>
    </row>
    <row r="44" spans="1:22" x14ac:dyDescent="0.25">
      <c r="A44" s="17">
        <v>800</v>
      </c>
      <c r="B44" s="17">
        <v>800.1</v>
      </c>
      <c r="C44" s="19" t="s">
        <v>268</v>
      </c>
      <c r="D44" s="20" t="s">
        <v>55</v>
      </c>
      <c r="E44" s="20" t="s">
        <v>55</v>
      </c>
      <c r="F44" s="20" t="s">
        <v>55</v>
      </c>
      <c r="G44" s="20" t="s">
        <v>55</v>
      </c>
      <c r="H44" s="20" t="s">
        <v>55</v>
      </c>
      <c r="I44" s="20" t="s">
        <v>55</v>
      </c>
      <c r="J44" s="20" t="s">
        <v>55</v>
      </c>
      <c r="K44" s="20" t="s">
        <v>55</v>
      </c>
      <c r="L44" s="20" t="s">
        <v>55</v>
      </c>
      <c r="M44" s="19" t="s">
        <v>268</v>
      </c>
      <c r="N44" s="19" t="s">
        <v>55</v>
      </c>
      <c r="O44" s="19" t="s">
        <v>55</v>
      </c>
      <c r="P44" s="19" t="s">
        <v>55</v>
      </c>
      <c r="Q44" s="19" t="s">
        <v>55</v>
      </c>
      <c r="R44" s="19" t="s">
        <v>55</v>
      </c>
      <c r="S44" s="19" t="s">
        <v>55</v>
      </c>
      <c r="T44" s="19" t="s">
        <v>55</v>
      </c>
      <c r="U44" s="19" t="s">
        <v>55</v>
      </c>
      <c r="V44" s="19" t="s">
        <v>55</v>
      </c>
    </row>
    <row r="45" spans="1:22" x14ac:dyDescent="0.25">
      <c r="A45" s="17">
        <v>1000</v>
      </c>
      <c r="B45" s="17">
        <v>0</v>
      </c>
      <c r="C45" s="19" t="s">
        <v>269</v>
      </c>
      <c r="D45" s="20" t="s">
        <v>55</v>
      </c>
      <c r="E45" s="20" t="s">
        <v>55</v>
      </c>
      <c r="F45" s="20" t="s">
        <v>55</v>
      </c>
      <c r="G45" s="20" t="s">
        <v>55</v>
      </c>
      <c r="H45" s="20" t="s">
        <v>55</v>
      </c>
      <c r="I45" s="20" t="s">
        <v>55</v>
      </c>
      <c r="J45" s="20" t="s">
        <v>55</v>
      </c>
      <c r="K45" s="20" t="s">
        <v>55</v>
      </c>
      <c r="L45" s="20" t="s">
        <v>55</v>
      </c>
      <c r="M45" s="19" t="s">
        <v>269</v>
      </c>
      <c r="N45" s="19" t="s">
        <v>55</v>
      </c>
      <c r="O45" s="19" t="s">
        <v>55</v>
      </c>
      <c r="P45" s="19" t="s">
        <v>55</v>
      </c>
      <c r="Q45" s="19" t="s">
        <v>55</v>
      </c>
      <c r="R45" s="19" t="s">
        <v>55</v>
      </c>
      <c r="S45" s="19" t="s">
        <v>55</v>
      </c>
      <c r="T45" s="19" t="s">
        <v>55</v>
      </c>
      <c r="U45" s="19" t="s">
        <v>55</v>
      </c>
      <c r="V45" s="19" t="s">
        <v>55</v>
      </c>
    </row>
    <row r="46" spans="1:22" ht="18" x14ac:dyDescent="0.35">
      <c r="A46" s="17">
        <v>1000</v>
      </c>
      <c r="B46" s="17">
        <v>160</v>
      </c>
      <c r="C46" s="20" t="s">
        <v>55</v>
      </c>
      <c r="D46" s="20" t="s">
        <v>43</v>
      </c>
      <c r="E46" s="20" t="s">
        <v>57</v>
      </c>
      <c r="F46" s="19" t="s">
        <v>60</v>
      </c>
      <c r="G46" s="20" t="s">
        <v>36</v>
      </c>
      <c r="H46" s="24" t="s">
        <v>191</v>
      </c>
      <c r="I46" s="20" t="s">
        <v>228</v>
      </c>
      <c r="J46" s="24" t="s">
        <v>200</v>
      </c>
      <c r="K46" s="20" t="s">
        <v>40</v>
      </c>
      <c r="L46" s="20" t="s">
        <v>40</v>
      </c>
      <c r="M46" s="20" t="s">
        <v>55</v>
      </c>
      <c r="N46" s="20" t="s">
        <v>43</v>
      </c>
      <c r="O46" s="20" t="s">
        <v>57</v>
      </c>
      <c r="P46" s="19" t="s">
        <v>61</v>
      </c>
      <c r="Q46" s="20" t="s">
        <v>36</v>
      </c>
      <c r="R46" s="24" t="s">
        <v>123</v>
      </c>
      <c r="S46" s="36" t="s">
        <v>227</v>
      </c>
      <c r="T46" s="23" t="s">
        <v>124</v>
      </c>
      <c r="U46" s="20" t="s">
        <v>40</v>
      </c>
      <c r="V46" s="20" t="s">
        <v>40</v>
      </c>
    </row>
    <row r="47" spans="1:22" ht="18" x14ac:dyDescent="0.35">
      <c r="A47" s="17">
        <v>1000</v>
      </c>
      <c r="B47" s="17">
        <v>320.10000000000002</v>
      </c>
      <c r="C47" s="20" t="s">
        <v>55</v>
      </c>
      <c r="D47" s="20" t="s">
        <v>43</v>
      </c>
      <c r="E47" s="20" t="s">
        <v>57</v>
      </c>
      <c r="F47" s="19" t="s">
        <v>47</v>
      </c>
      <c r="G47" s="20" t="s">
        <v>36</v>
      </c>
      <c r="H47" s="24" t="s">
        <v>201</v>
      </c>
      <c r="I47" s="20" t="s">
        <v>228</v>
      </c>
      <c r="J47" s="24" t="s">
        <v>200</v>
      </c>
      <c r="K47" s="20" t="s">
        <v>40</v>
      </c>
      <c r="L47" s="20" t="s">
        <v>40</v>
      </c>
      <c r="M47" s="20" t="s">
        <v>55</v>
      </c>
      <c r="N47" s="20" t="s">
        <v>43</v>
      </c>
      <c r="O47" s="20" t="s">
        <v>57</v>
      </c>
      <c r="P47" s="19" t="s">
        <v>46</v>
      </c>
      <c r="Q47" s="20" t="s">
        <v>36</v>
      </c>
      <c r="R47" s="24" t="s">
        <v>125</v>
      </c>
      <c r="S47" s="36" t="s">
        <v>227</v>
      </c>
      <c r="T47" s="23" t="s">
        <v>124</v>
      </c>
      <c r="U47" s="20" t="s">
        <v>40</v>
      </c>
      <c r="V47" s="20" t="s">
        <v>40</v>
      </c>
    </row>
    <row r="48" spans="1:22" ht="18" x14ac:dyDescent="0.35">
      <c r="A48" s="17">
        <v>1000</v>
      </c>
      <c r="B48" s="17">
        <v>400.1</v>
      </c>
      <c r="C48" s="20" t="s">
        <v>55</v>
      </c>
      <c r="D48" s="20" t="s">
        <v>43</v>
      </c>
      <c r="E48" s="20" t="s">
        <v>57</v>
      </c>
      <c r="F48" s="19" t="s">
        <v>51</v>
      </c>
      <c r="G48" s="20" t="s">
        <v>36</v>
      </c>
      <c r="H48" s="24" t="s">
        <v>195</v>
      </c>
      <c r="I48" s="20" t="s">
        <v>228</v>
      </c>
      <c r="J48" s="24" t="s">
        <v>200</v>
      </c>
      <c r="K48" s="20" t="s">
        <v>40</v>
      </c>
      <c r="L48" s="20" t="s">
        <v>40</v>
      </c>
      <c r="M48" s="20" t="s">
        <v>55</v>
      </c>
      <c r="N48" s="20" t="s">
        <v>43</v>
      </c>
      <c r="O48" s="20" t="s">
        <v>57</v>
      </c>
      <c r="P48" s="19" t="s">
        <v>47</v>
      </c>
      <c r="Q48" s="20" t="s">
        <v>36</v>
      </c>
      <c r="R48" s="24" t="s">
        <v>126</v>
      </c>
      <c r="S48" s="36" t="s">
        <v>227</v>
      </c>
      <c r="T48" s="23" t="s">
        <v>124</v>
      </c>
      <c r="U48" s="20" t="s">
        <v>40</v>
      </c>
      <c r="V48" s="20" t="s">
        <v>40</v>
      </c>
    </row>
    <row r="49" spans="1:163" ht="18" x14ac:dyDescent="0.35">
      <c r="A49" s="17">
        <v>1000</v>
      </c>
      <c r="B49" s="17">
        <v>480.1</v>
      </c>
      <c r="C49" s="20" t="s">
        <v>55</v>
      </c>
      <c r="D49" s="20" t="s">
        <v>43</v>
      </c>
      <c r="E49" s="20" t="s">
        <v>57</v>
      </c>
      <c r="F49" s="19" t="s">
        <v>130</v>
      </c>
      <c r="G49" s="20" t="s">
        <v>36</v>
      </c>
      <c r="H49" s="24" t="s">
        <v>194</v>
      </c>
      <c r="I49" s="20" t="s">
        <v>228</v>
      </c>
      <c r="J49" s="24" t="s">
        <v>200</v>
      </c>
      <c r="K49" s="20" t="s">
        <v>40</v>
      </c>
      <c r="L49" s="20" t="s">
        <v>40</v>
      </c>
      <c r="M49" s="20" t="s">
        <v>55</v>
      </c>
      <c r="N49" s="20" t="s">
        <v>43</v>
      </c>
      <c r="O49" s="20" t="s">
        <v>57</v>
      </c>
      <c r="P49" s="19" t="s">
        <v>51</v>
      </c>
      <c r="Q49" s="20" t="s">
        <v>36</v>
      </c>
      <c r="R49" s="24" t="s">
        <v>127</v>
      </c>
      <c r="S49" s="36" t="s">
        <v>227</v>
      </c>
      <c r="T49" s="23" t="s">
        <v>124</v>
      </c>
      <c r="U49" s="20" t="s">
        <v>40</v>
      </c>
      <c r="V49" s="20" t="s">
        <v>40</v>
      </c>
    </row>
    <row r="50" spans="1:163" ht="18" x14ac:dyDescent="0.35">
      <c r="A50" s="17">
        <v>1000</v>
      </c>
      <c r="B50" s="17">
        <v>560.1</v>
      </c>
      <c r="C50" s="20" t="s">
        <v>55</v>
      </c>
      <c r="D50" s="20" t="s">
        <v>43</v>
      </c>
      <c r="E50" s="20" t="s">
        <v>57</v>
      </c>
      <c r="F50" s="19" t="s">
        <v>185</v>
      </c>
      <c r="G50" s="20" t="s">
        <v>36</v>
      </c>
      <c r="H50" s="24" t="s">
        <v>202</v>
      </c>
      <c r="I50" s="20" t="s">
        <v>228</v>
      </c>
      <c r="J50" s="24" t="s">
        <v>200</v>
      </c>
      <c r="K50" s="20" t="s">
        <v>40</v>
      </c>
      <c r="L50" s="20" t="s">
        <v>40</v>
      </c>
      <c r="M50" s="20" t="s">
        <v>55</v>
      </c>
      <c r="N50" s="20" t="s">
        <v>43</v>
      </c>
      <c r="O50" s="20" t="s">
        <v>57</v>
      </c>
      <c r="P50" s="19" t="s">
        <v>129</v>
      </c>
      <c r="Q50" s="20" t="s">
        <v>36</v>
      </c>
      <c r="R50" s="24" t="s">
        <v>196</v>
      </c>
      <c r="S50" s="36" t="s">
        <v>227</v>
      </c>
      <c r="T50" s="23" t="s">
        <v>124</v>
      </c>
      <c r="U50" s="20" t="s">
        <v>40</v>
      </c>
      <c r="V50" s="20" t="s">
        <v>40</v>
      </c>
    </row>
    <row r="51" spans="1:163" ht="18" x14ac:dyDescent="0.35">
      <c r="A51" s="17">
        <v>1000</v>
      </c>
      <c r="B51" s="17">
        <v>640.1</v>
      </c>
      <c r="C51" s="20" t="s">
        <v>55</v>
      </c>
      <c r="D51" s="20" t="s">
        <v>43</v>
      </c>
      <c r="E51" s="20" t="s">
        <v>57</v>
      </c>
      <c r="F51" s="19" t="s">
        <v>187</v>
      </c>
      <c r="G51" s="20" t="s">
        <v>65</v>
      </c>
      <c r="H51" s="24" t="s">
        <v>197</v>
      </c>
      <c r="I51" s="20" t="s">
        <v>228</v>
      </c>
      <c r="J51" s="24" t="s">
        <v>200</v>
      </c>
      <c r="K51" s="20" t="s">
        <v>40</v>
      </c>
      <c r="L51" s="20" t="s">
        <v>40</v>
      </c>
      <c r="M51" s="20" t="s">
        <v>55</v>
      </c>
      <c r="N51" s="20" t="s">
        <v>43</v>
      </c>
      <c r="O51" s="20" t="s">
        <v>57</v>
      </c>
      <c r="P51" s="19" t="s">
        <v>130</v>
      </c>
      <c r="Q51" s="20" t="s">
        <v>36</v>
      </c>
      <c r="R51" s="24" t="s">
        <v>131</v>
      </c>
      <c r="S51" s="36" t="s">
        <v>227</v>
      </c>
      <c r="T51" s="23" t="s">
        <v>124</v>
      </c>
      <c r="U51" s="20" t="s">
        <v>40</v>
      </c>
      <c r="V51" s="20" t="s">
        <v>40</v>
      </c>
    </row>
    <row r="52" spans="1:163" ht="18" x14ac:dyDescent="0.35">
      <c r="A52" s="17">
        <v>1000</v>
      </c>
      <c r="B52" s="17">
        <v>720.1</v>
      </c>
      <c r="C52" s="20" t="s">
        <v>55</v>
      </c>
      <c r="D52" s="20" t="s">
        <v>43</v>
      </c>
      <c r="E52" s="20" t="s">
        <v>57</v>
      </c>
      <c r="F52" s="19" t="s">
        <v>187</v>
      </c>
      <c r="G52" s="20" t="s">
        <v>65</v>
      </c>
      <c r="H52" s="24" t="s">
        <v>197</v>
      </c>
      <c r="I52" s="20" t="s">
        <v>228</v>
      </c>
      <c r="J52" s="24" t="s">
        <v>200</v>
      </c>
      <c r="K52" s="20" t="s">
        <v>40</v>
      </c>
      <c r="L52" s="20" t="s">
        <v>40</v>
      </c>
      <c r="M52" s="20" t="s">
        <v>55</v>
      </c>
      <c r="N52" s="20" t="s">
        <v>43</v>
      </c>
      <c r="O52" s="20" t="s">
        <v>57</v>
      </c>
      <c r="P52" s="19" t="s">
        <v>133</v>
      </c>
      <c r="Q52" s="20" t="s">
        <v>36</v>
      </c>
      <c r="R52" s="24" t="s">
        <v>134</v>
      </c>
      <c r="S52" s="36" t="s">
        <v>227</v>
      </c>
      <c r="T52" s="23" t="s">
        <v>124</v>
      </c>
      <c r="U52" s="20" t="s">
        <v>40</v>
      </c>
      <c r="V52" s="20" t="s">
        <v>40</v>
      </c>
    </row>
    <row r="53" spans="1:163" ht="18" x14ac:dyDescent="0.35">
      <c r="A53" s="17">
        <v>1000</v>
      </c>
      <c r="B53" s="17">
        <v>760.1</v>
      </c>
      <c r="C53" s="20" t="s">
        <v>55</v>
      </c>
      <c r="D53" s="20" t="s">
        <v>43</v>
      </c>
      <c r="E53" s="20" t="s">
        <v>57</v>
      </c>
      <c r="F53" s="19" t="s">
        <v>187</v>
      </c>
      <c r="G53" s="20" t="s">
        <v>65</v>
      </c>
      <c r="H53" s="24" t="s">
        <v>197</v>
      </c>
      <c r="I53" s="20" t="s">
        <v>228</v>
      </c>
      <c r="J53" s="24" t="s">
        <v>200</v>
      </c>
      <c r="K53" s="20" t="s">
        <v>40</v>
      </c>
      <c r="L53" s="20" t="s">
        <v>40</v>
      </c>
      <c r="M53" s="20" t="s">
        <v>55</v>
      </c>
      <c r="N53" s="20" t="s">
        <v>43</v>
      </c>
      <c r="O53" s="20" t="s">
        <v>57</v>
      </c>
      <c r="P53" s="19" t="s">
        <v>185</v>
      </c>
      <c r="Q53" s="20" t="s">
        <v>36</v>
      </c>
      <c r="R53" s="24" t="s">
        <v>186</v>
      </c>
      <c r="S53" s="36" t="s">
        <v>227</v>
      </c>
      <c r="T53" s="23" t="s">
        <v>124</v>
      </c>
      <c r="U53" s="20" t="s">
        <v>40</v>
      </c>
      <c r="V53" s="20" t="s">
        <v>40</v>
      </c>
    </row>
    <row r="54" spans="1:163" ht="18" x14ac:dyDescent="0.35">
      <c r="A54" s="17">
        <v>1000</v>
      </c>
      <c r="B54" s="17">
        <v>784.1</v>
      </c>
      <c r="C54" s="20" t="s">
        <v>55</v>
      </c>
      <c r="D54" s="20" t="s">
        <v>43</v>
      </c>
      <c r="E54" s="20" t="s">
        <v>57</v>
      </c>
      <c r="F54" s="19" t="s">
        <v>187</v>
      </c>
      <c r="G54" s="20" t="s">
        <v>65</v>
      </c>
      <c r="H54" s="24" t="s">
        <v>197</v>
      </c>
      <c r="I54" s="20" t="s">
        <v>228</v>
      </c>
      <c r="J54" s="24" t="s">
        <v>200</v>
      </c>
      <c r="K54" s="20" t="s">
        <v>40</v>
      </c>
      <c r="L54" s="20" t="s">
        <v>40</v>
      </c>
      <c r="M54" s="20" t="s">
        <v>55</v>
      </c>
      <c r="N54" s="20" t="s">
        <v>43</v>
      </c>
      <c r="O54" s="20" t="s">
        <v>57</v>
      </c>
      <c r="P54" s="19" t="s">
        <v>187</v>
      </c>
      <c r="Q54" s="20" t="s">
        <v>36</v>
      </c>
      <c r="R54" s="24" t="s">
        <v>199</v>
      </c>
      <c r="S54" s="36" t="s">
        <v>227</v>
      </c>
      <c r="T54" s="23" t="s">
        <v>124</v>
      </c>
      <c r="U54" s="20" t="s">
        <v>40</v>
      </c>
      <c r="V54" s="20" t="s">
        <v>40</v>
      </c>
    </row>
    <row r="55" spans="1:163" x14ac:dyDescent="0.25">
      <c r="A55" s="17">
        <v>1000</v>
      </c>
      <c r="B55" s="17">
        <v>800.1</v>
      </c>
      <c r="C55" s="19" t="s">
        <v>268</v>
      </c>
      <c r="D55" s="19" t="s">
        <v>55</v>
      </c>
      <c r="E55" s="20" t="s">
        <v>55</v>
      </c>
      <c r="F55" s="19" t="s">
        <v>55</v>
      </c>
      <c r="G55" s="20" t="s">
        <v>55</v>
      </c>
      <c r="H55" s="19" t="s">
        <v>55</v>
      </c>
      <c r="I55" s="20" t="s">
        <v>55</v>
      </c>
      <c r="J55" s="19" t="s">
        <v>55</v>
      </c>
      <c r="K55" s="20" t="s">
        <v>55</v>
      </c>
      <c r="L55" s="20" t="s">
        <v>55</v>
      </c>
      <c r="M55" s="19" t="s">
        <v>268</v>
      </c>
      <c r="N55" s="19" t="s">
        <v>55</v>
      </c>
      <c r="O55" s="20" t="s">
        <v>55</v>
      </c>
      <c r="P55" s="19" t="s">
        <v>55</v>
      </c>
      <c r="Q55" s="20" t="s">
        <v>55</v>
      </c>
      <c r="R55" s="19" t="s">
        <v>55</v>
      </c>
      <c r="S55" s="20" t="s">
        <v>55</v>
      </c>
      <c r="T55" s="20" t="s">
        <v>55</v>
      </c>
      <c r="U55" s="20" t="s">
        <v>55</v>
      </c>
      <c r="V55" s="20" t="s">
        <v>55</v>
      </c>
    </row>
    <row r="60" spans="1:163" x14ac:dyDescent="0.25"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8"/>
      <c r="CQ60" s="29"/>
      <c r="CR60" s="29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</row>
    <row r="61" spans="1:163" x14ac:dyDescent="0.25">
      <c r="X61" s="222" t="str">
        <f>C3</f>
        <v>Comments</v>
      </c>
      <c r="Y61" s="222"/>
      <c r="Z61" s="222"/>
      <c r="AA61" s="222"/>
      <c r="AB61" s="222"/>
      <c r="AC61" s="222"/>
      <c r="AD61" s="222"/>
      <c r="AE61" s="222" t="str">
        <f>D3</f>
        <v>Trip Unit</v>
      </c>
      <c r="AF61" s="222"/>
      <c r="AG61" s="222"/>
      <c r="AH61" s="222"/>
      <c r="AI61" s="222"/>
      <c r="AJ61" s="222"/>
      <c r="AK61" s="222"/>
      <c r="AL61" s="222" t="str">
        <f>E3</f>
        <v>In</v>
      </c>
      <c r="AM61" s="222"/>
      <c r="AN61" s="222"/>
      <c r="AO61" s="222"/>
      <c r="AP61" s="222"/>
      <c r="AQ61" s="222"/>
      <c r="AR61" s="222"/>
      <c r="AS61" s="221" t="str">
        <f>F3</f>
        <v>Ir</v>
      </c>
      <c r="AT61" s="221"/>
      <c r="AU61" s="221"/>
      <c r="AV61" s="221"/>
      <c r="AW61" s="221"/>
      <c r="AX61" s="221"/>
      <c r="AY61" s="221"/>
      <c r="AZ61" s="227" t="str">
        <f>G3</f>
        <v>tr</v>
      </c>
      <c r="BA61" s="227"/>
      <c r="BB61" s="227"/>
      <c r="BC61" s="227"/>
      <c r="BD61" s="227"/>
      <c r="BE61" s="227"/>
      <c r="BF61" s="227"/>
      <c r="BG61" s="28"/>
      <c r="BH61" s="29"/>
      <c r="BI61" s="29"/>
      <c r="BJ61" s="227" t="str">
        <f>H3</f>
        <v>Isd</v>
      </c>
      <c r="BK61" s="227"/>
      <c r="BL61" s="227"/>
      <c r="BM61" s="227"/>
      <c r="BN61" s="28"/>
      <c r="BO61" s="29"/>
      <c r="BP61" s="29"/>
      <c r="BQ61" s="227" t="str">
        <f>I3</f>
        <v>tsd</v>
      </c>
      <c r="BR61" s="227"/>
      <c r="BS61" s="227"/>
      <c r="BT61" s="227"/>
      <c r="BU61" s="28"/>
      <c r="BV61" s="29"/>
      <c r="BW61" s="29"/>
      <c r="BX61" s="227" t="str">
        <f>J3</f>
        <v>Ii</v>
      </c>
      <c r="BY61" s="227"/>
      <c r="BZ61" s="227"/>
      <c r="CA61" s="227"/>
      <c r="CB61" s="28"/>
      <c r="CC61" s="29"/>
      <c r="CD61" s="29"/>
      <c r="CE61" s="227" t="str">
        <f>K3</f>
        <v>Ig</v>
      </c>
      <c r="CF61" s="227"/>
      <c r="CG61" s="227"/>
      <c r="CH61" s="227"/>
      <c r="CI61" s="28"/>
      <c r="CJ61" s="29"/>
      <c r="CK61" s="29"/>
      <c r="CL61" s="227" t="str">
        <f>L3</f>
        <v>tg</v>
      </c>
      <c r="CM61" s="227"/>
      <c r="CN61" s="227"/>
      <c r="CO61" s="227"/>
      <c r="CP61" s="227" t="str">
        <f>M3</f>
        <v>Comments</v>
      </c>
      <c r="CQ61" s="227"/>
      <c r="CR61" s="227"/>
      <c r="CS61" s="227"/>
      <c r="CT61" s="227"/>
      <c r="CU61" s="227"/>
      <c r="CV61" s="227"/>
      <c r="CW61" s="227" t="str">
        <f>N3</f>
        <v>Trip Unit</v>
      </c>
      <c r="CX61" s="227"/>
      <c r="CY61" s="227"/>
      <c r="CZ61" s="227"/>
      <c r="DA61" s="227"/>
      <c r="DB61" s="227"/>
      <c r="DC61" s="227"/>
      <c r="DD61" s="227" t="str">
        <f>O3</f>
        <v>In</v>
      </c>
      <c r="DE61" s="227"/>
      <c r="DF61" s="227"/>
      <c r="DG61" s="227"/>
      <c r="DH61" s="227"/>
      <c r="DI61" s="227"/>
      <c r="DJ61" s="227"/>
      <c r="DK61" s="227" t="str">
        <f>P3</f>
        <v>Ir</v>
      </c>
      <c r="DL61" s="227"/>
      <c r="DM61" s="227"/>
      <c r="DN61" s="227"/>
      <c r="DO61" s="227"/>
      <c r="DP61" s="227"/>
      <c r="DQ61" s="227"/>
      <c r="DR61" s="227" t="str">
        <f>Q3</f>
        <v>tr</v>
      </c>
      <c r="DS61" s="227"/>
      <c r="DT61" s="227"/>
      <c r="DU61" s="227"/>
      <c r="DV61" s="227"/>
      <c r="DW61" s="227"/>
      <c r="DX61" s="227"/>
      <c r="DY61" s="227" t="str">
        <f>R3</f>
        <v>Isd</v>
      </c>
      <c r="DZ61" s="227"/>
      <c r="EA61" s="227"/>
      <c r="EB61" s="227"/>
      <c r="EC61" s="227"/>
      <c r="ED61" s="227"/>
      <c r="EE61" s="227"/>
      <c r="EF61" s="227" t="str">
        <f>S3</f>
        <v>tsd</v>
      </c>
      <c r="EG61" s="227"/>
      <c r="EH61" s="227"/>
      <c r="EI61" s="227"/>
      <c r="EJ61" s="227"/>
      <c r="EK61" s="227"/>
      <c r="EL61" s="227"/>
      <c r="EM61" s="227" t="str">
        <f>T3</f>
        <v>Ii</v>
      </c>
      <c r="EN61" s="227"/>
      <c r="EO61" s="227"/>
      <c r="EP61" s="227"/>
      <c r="EQ61" s="227"/>
      <c r="ER61" s="227"/>
      <c r="ES61" s="227"/>
      <c r="ET61" s="222" t="str">
        <f>U3</f>
        <v>Ig</v>
      </c>
      <c r="EU61" s="222"/>
      <c r="EV61" s="222"/>
      <c r="EW61" s="222"/>
      <c r="EX61" s="222"/>
      <c r="EY61" s="222"/>
      <c r="EZ61" s="222"/>
      <c r="FA61" s="222" t="str">
        <f>V3</f>
        <v>tg</v>
      </c>
      <c r="FB61" s="222"/>
      <c r="FC61" s="222"/>
      <c r="FD61" s="222"/>
      <c r="FE61" s="222"/>
      <c r="FF61" s="222"/>
      <c r="FG61" s="222"/>
    </row>
    <row r="62" spans="1:163" x14ac:dyDescent="0.25">
      <c r="X62" s="13"/>
      <c r="Y62" s="50">
        <v>300</v>
      </c>
      <c r="Z62" s="50">
        <v>315</v>
      </c>
      <c r="AA62" s="50">
        <v>500</v>
      </c>
      <c r="AB62" s="50">
        <v>750</v>
      </c>
      <c r="AC62" s="50">
        <v>800</v>
      </c>
      <c r="AD62" s="50">
        <v>1000</v>
      </c>
      <c r="AE62" s="13"/>
      <c r="AF62" s="31">
        <v>300</v>
      </c>
      <c r="AG62" s="31">
        <v>315</v>
      </c>
      <c r="AH62" s="31">
        <v>500</v>
      </c>
      <c r="AI62" s="31">
        <v>750</v>
      </c>
      <c r="AJ62" s="31">
        <v>800</v>
      </c>
      <c r="AK62" s="31">
        <v>1000</v>
      </c>
      <c r="AL62" s="13"/>
      <c r="AM62" s="31">
        <v>300</v>
      </c>
      <c r="AN62" s="31">
        <v>315</v>
      </c>
      <c r="AO62" s="31">
        <v>500</v>
      </c>
      <c r="AP62" s="31">
        <v>750</v>
      </c>
      <c r="AQ62" s="31">
        <v>800</v>
      </c>
      <c r="AR62" s="31">
        <v>1000</v>
      </c>
      <c r="AS62" s="13"/>
      <c r="AT62" s="29">
        <v>300</v>
      </c>
      <c r="AU62" s="29">
        <v>315</v>
      </c>
      <c r="AV62" s="29">
        <v>500</v>
      </c>
      <c r="AW62" s="29">
        <v>750</v>
      </c>
      <c r="AX62" s="29">
        <v>800</v>
      </c>
      <c r="AY62" s="29">
        <v>1000</v>
      </c>
      <c r="AZ62" s="28"/>
      <c r="BA62" s="29">
        <v>300</v>
      </c>
      <c r="BB62" s="29">
        <v>315</v>
      </c>
      <c r="BC62" s="29">
        <v>500</v>
      </c>
      <c r="BD62" s="29">
        <v>750</v>
      </c>
      <c r="BE62" s="29">
        <v>800</v>
      </c>
      <c r="BF62" s="29">
        <v>1000</v>
      </c>
      <c r="BG62" s="28"/>
      <c r="BH62" s="29">
        <v>300</v>
      </c>
      <c r="BI62" s="29">
        <v>315</v>
      </c>
      <c r="BJ62" s="28">
        <v>500</v>
      </c>
      <c r="BK62" s="28">
        <v>750</v>
      </c>
      <c r="BL62" s="28">
        <v>800</v>
      </c>
      <c r="BM62" s="28">
        <v>1000</v>
      </c>
      <c r="BN62" s="28"/>
      <c r="BO62" s="29">
        <v>300</v>
      </c>
      <c r="BP62" s="29">
        <v>315</v>
      </c>
      <c r="BQ62" s="28">
        <v>500</v>
      </c>
      <c r="BR62" s="28">
        <v>750</v>
      </c>
      <c r="BS62" s="28">
        <v>800</v>
      </c>
      <c r="BT62" s="28">
        <v>1000</v>
      </c>
      <c r="BU62" s="28"/>
      <c r="BV62" s="29">
        <v>300</v>
      </c>
      <c r="BW62" s="29">
        <v>315</v>
      </c>
      <c r="BX62" s="28">
        <v>500</v>
      </c>
      <c r="BY62" s="28">
        <v>750</v>
      </c>
      <c r="BZ62" s="28">
        <v>800</v>
      </c>
      <c r="CA62" s="28">
        <v>1000</v>
      </c>
      <c r="CB62" s="28"/>
      <c r="CC62" s="29">
        <v>300</v>
      </c>
      <c r="CD62" s="29">
        <v>315</v>
      </c>
      <c r="CE62" s="28">
        <v>500</v>
      </c>
      <c r="CF62" s="28">
        <v>750</v>
      </c>
      <c r="CG62" s="28">
        <v>800</v>
      </c>
      <c r="CH62" s="28">
        <v>1000</v>
      </c>
      <c r="CI62" s="28"/>
      <c r="CJ62" s="29">
        <v>300</v>
      </c>
      <c r="CK62" s="29">
        <v>315</v>
      </c>
      <c r="CL62" s="28">
        <v>500</v>
      </c>
      <c r="CM62" s="28">
        <v>750</v>
      </c>
      <c r="CN62" s="28">
        <v>800</v>
      </c>
      <c r="CO62" s="28">
        <v>1000</v>
      </c>
      <c r="CP62" s="28"/>
      <c r="CQ62" s="29">
        <v>300</v>
      </c>
      <c r="CR62" s="29">
        <v>315</v>
      </c>
      <c r="CS62" s="28">
        <v>500</v>
      </c>
      <c r="CT62" s="28">
        <v>750</v>
      </c>
      <c r="CU62" s="28">
        <v>800</v>
      </c>
      <c r="CV62" s="28">
        <v>1000</v>
      </c>
      <c r="CW62" s="50"/>
      <c r="CX62" s="50">
        <v>300</v>
      </c>
      <c r="CY62" s="50">
        <v>315</v>
      </c>
      <c r="CZ62" s="50">
        <v>500</v>
      </c>
      <c r="DA62" s="50">
        <v>750</v>
      </c>
      <c r="DB62" s="50">
        <v>800</v>
      </c>
      <c r="DC62" s="50">
        <v>1000</v>
      </c>
      <c r="DD62" s="28"/>
      <c r="DE62" s="29">
        <v>300</v>
      </c>
      <c r="DF62" s="29">
        <v>315</v>
      </c>
      <c r="DG62" s="28">
        <v>500</v>
      </c>
      <c r="DH62" s="28">
        <v>750</v>
      </c>
      <c r="DI62" s="28">
        <v>800</v>
      </c>
      <c r="DJ62" s="28">
        <v>1000</v>
      </c>
      <c r="DK62" s="28"/>
      <c r="DL62" s="29">
        <v>300</v>
      </c>
      <c r="DM62" s="29">
        <v>315</v>
      </c>
      <c r="DN62" s="28">
        <v>500</v>
      </c>
      <c r="DO62" s="28">
        <v>750</v>
      </c>
      <c r="DP62" s="28">
        <v>800</v>
      </c>
      <c r="DQ62" s="28">
        <v>1000</v>
      </c>
      <c r="DR62" s="28"/>
      <c r="DS62" s="29">
        <v>300</v>
      </c>
      <c r="DT62" s="29">
        <v>315</v>
      </c>
      <c r="DU62" s="28">
        <v>500</v>
      </c>
      <c r="DV62" s="28">
        <v>750</v>
      </c>
      <c r="DW62" s="28">
        <v>800</v>
      </c>
      <c r="DX62" s="28">
        <v>1000</v>
      </c>
      <c r="DY62" s="28"/>
      <c r="DZ62" s="29">
        <v>300</v>
      </c>
      <c r="EA62" s="29">
        <v>315</v>
      </c>
      <c r="EB62" s="28">
        <v>500</v>
      </c>
      <c r="EC62" s="28">
        <v>750</v>
      </c>
      <c r="ED62" s="28">
        <v>800</v>
      </c>
      <c r="EE62" s="28">
        <v>1000</v>
      </c>
      <c r="EF62" s="28"/>
      <c r="EG62" s="29">
        <v>300</v>
      </c>
      <c r="EH62" s="29">
        <v>315</v>
      </c>
      <c r="EI62" s="28">
        <v>500</v>
      </c>
      <c r="EJ62" s="28">
        <v>750</v>
      </c>
      <c r="EK62" s="28">
        <v>800</v>
      </c>
      <c r="EL62" s="28">
        <v>1000</v>
      </c>
      <c r="EM62" s="28"/>
      <c r="EN62" s="29">
        <v>300</v>
      </c>
      <c r="EO62" s="29">
        <v>315</v>
      </c>
      <c r="EP62" s="28">
        <v>500</v>
      </c>
      <c r="EQ62" s="28">
        <v>750</v>
      </c>
      <c r="ER62" s="28">
        <v>800</v>
      </c>
      <c r="ES62" s="28">
        <v>1000</v>
      </c>
      <c r="ET62" s="34"/>
      <c r="EU62" s="34">
        <v>300</v>
      </c>
      <c r="EV62" s="34">
        <v>315</v>
      </c>
      <c r="EW62" s="34">
        <v>500</v>
      </c>
      <c r="EX62" s="34">
        <v>750</v>
      </c>
      <c r="EY62" s="34">
        <v>800</v>
      </c>
      <c r="EZ62" s="34">
        <v>1000</v>
      </c>
      <c r="FA62" s="34"/>
      <c r="FB62" s="34">
        <v>300</v>
      </c>
      <c r="FC62" s="34">
        <v>315</v>
      </c>
      <c r="FD62" s="34">
        <v>500</v>
      </c>
      <c r="FE62" s="34">
        <v>750</v>
      </c>
      <c r="FF62" s="34">
        <v>800</v>
      </c>
      <c r="FG62" s="34">
        <v>1000</v>
      </c>
    </row>
    <row r="63" spans="1:163" x14ac:dyDescent="0.25">
      <c r="V63" s="33"/>
      <c r="X63" s="27">
        <v>0</v>
      </c>
      <c r="Y63" s="13" t="str">
        <f t="shared" ref="Y63:Y76" si="0">VLOOKUP(X63,MCCB_B_800Ax1_300kVA,X$77)</f>
        <v>Load is too low for protection</v>
      </c>
      <c r="Z63" s="13" t="str">
        <f t="shared" ref="Z63:Z76" si="1">VLOOKUP(X63,MCCB_B_800Ax1_315kVA,X$77)</f>
        <v>Load is too low for protection</v>
      </c>
      <c r="AA63" s="13" t="str">
        <f t="shared" ref="AA63:AA76" si="2">VLOOKUP(X63,MCCB_B_800Ax1_500kVA,X$77)</f>
        <v>Load is too low for protection</v>
      </c>
      <c r="AB63" s="13" t="str">
        <f t="shared" ref="AB63:AB76" si="3">VLOOKUP(X63,MCCB_B_800Ax1_750kVA,X$77)</f>
        <v>Load is too low for protection</v>
      </c>
      <c r="AC63" s="13" t="str">
        <f t="shared" ref="AC63:AC76" si="4">VLOOKUP(X63,MCCB_B_800Ax1_800kVA,X$77)</f>
        <v>Load is too low for protection</v>
      </c>
      <c r="AD63" s="13" t="str">
        <f t="shared" ref="AD63:AD76" si="5">VLOOKUP(X63,MCCB_B_800Ax1_1000kVA,X$77)</f>
        <v>Load is too low for protection</v>
      </c>
      <c r="AE63" s="27">
        <v>0</v>
      </c>
      <c r="AF63" s="13" t="str">
        <f t="shared" ref="AF63:AF76" si="6">VLOOKUP(AE63,MCCB_B_800Ax1_300kVA,AE$77)</f>
        <v xml:space="preserve"> </v>
      </c>
      <c r="AG63" s="13" t="str">
        <f t="shared" ref="AG63:AG76" si="7">VLOOKUP(AE63,MCCB_B_800Ax1_315kVA,AE$77)</f>
        <v xml:space="preserve"> </v>
      </c>
      <c r="AH63" s="13" t="str">
        <f t="shared" ref="AH63:AH76" si="8">VLOOKUP(AE63,MCCB_B_800Ax1_500kVA,AE$77)</f>
        <v xml:space="preserve"> </v>
      </c>
      <c r="AI63" s="13" t="str">
        <f t="shared" ref="AI63:AI76" si="9">VLOOKUP(AE63,MCCB_B_800Ax1_750kVA,AE$77)</f>
        <v xml:space="preserve"> </v>
      </c>
      <c r="AJ63" s="13" t="str">
        <f t="shared" ref="AJ63:AJ76" si="10">VLOOKUP(AE63,MCCB_B_800Ax1_800kVA,AE$77)</f>
        <v xml:space="preserve"> </v>
      </c>
      <c r="AK63" s="13" t="str">
        <f t="shared" ref="AK63:AK76" si="11">VLOOKUP(AE63,MCCB_B_800Ax1_1000kVA,AE$77)</f>
        <v xml:space="preserve"> </v>
      </c>
      <c r="AL63" s="27">
        <v>0</v>
      </c>
      <c r="AM63" s="13" t="s">
        <v>55</v>
      </c>
      <c r="AN63" s="13" t="s">
        <v>55</v>
      </c>
      <c r="AO63" s="13" t="s">
        <v>55</v>
      </c>
      <c r="AP63" s="13" t="s">
        <v>55</v>
      </c>
      <c r="AQ63" s="13" t="s">
        <v>55</v>
      </c>
      <c r="AR63" s="13" t="s">
        <v>55</v>
      </c>
      <c r="AS63" s="27">
        <v>0</v>
      </c>
      <c r="AT63" s="13" t="s">
        <v>55</v>
      </c>
      <c r="AU63" s="13" t="s">
        <v>55</v>
      </c>
      <c r="AV63" s="13" t="s">
        <v>55</v>
      </c>
      <c r="AW63" s="13" t="s">
        <v>55</v>
      </c>
      <c r="AX63" s="13" t="s">
        <v>55</v>
      </c>
      <c r="AY63" s="13" t="s">
        <v>55</v>
      </c>
      <c r="AZ63" s="27">
        <v>0</v>
      </c>
      <c r="BA63" s="13" t="str">
        <f t="shared" ref="BA63:BA76" si="12">VLOOKUP(AZ63,MCCB_B_800Ax1_300kVA,AZ$77)</f>
        <v xml:space="preserve"> </v>
      </c>
      <c r="BB63" s="13" t="str">
        <f t="shared" ref="BB63:BB76" si="13">VLOOKUP(AZ63,MCCB_B_800Ax1_315kVA,AZ$77)</f>
        <v xml:space="preserve"> </v>
      </c>
      <c r="BC63" s="13" t="str">
        <f t="shared" ref="BC63:BC76" si="14">VLOOKUP(AZ63,MCCB_B_800Ax1_500kVA,AZ$77)</f>
        <v xml:space="preserve"> </v>
      </c>
      <c r="BD63" s="13" t="str">
        <f t="shared" ref="BD63:BD76" si="15">VLOOKUP(AZ63,MCCB_B_800Ax1_750kVA,AZ$77)</f>
        <v xml:space="preserve"> </v>
      </c>
      <c r="BE63" s="13" t="str">
        <f t="shared" ref="BE63:BE76" si="16">VLOOKUP(AZ63,MCCB_B_800Ax1_800kVA,AZ$77)</f>
        <v xml:space="preserve"> </v>
      </c>
      <c r="BF63" s="13" t="str">
        <f t="shared" ref="BF63:BF76" si="17">VLOOKUP(AZ63,MCCB_B_800Ax1_1000kVA,AZ$77)</f>
        <v xml:space="preserve"> </v>
      </c>
      <c r="BG63" s="27">
        <v>0</v>
      </c>
      <c r="BH63" s="13" t="str">
        <f t="shared" ref="BH63:BH76" si="18">VLOOKUP(BG63,MCCB_B_800Ax1_300kVA,BG$77)</f>
        <v xml:space="preserve"> </v>
      </c>
      <c r="BI63" s="13" t="str">
        <f t="shared" ref="BI63:BI76" si="19">VLOOKUP(BG63,MCCB_B_800Ax1_315kVA,BG$77)</f>
        <v xml:space="preserve"> </v>
      </c>
      <c r="BJ63" s="13" t="str">
        <f t="shared" ref="BJ63:BJ76" si="20">VLOOKUP(BG63,MCCB_B_800Ax1_500kVA,BG$77)</f>
        <v xml:space="preserve"> </v>
      </c>
      <c r="BK63" s="13" t="str">
        <f t="shared" ref="BK63:BK76" si="21">VLOOKUP(BG63,MCCB_B_800Ax1_750kVA,BG$77)</f>
        <v xml:space="preserve"> </v>
      </c>
      <c r="BL63" s="13" t="str">
        <f t="shared" ref="BL63:BL76" si="22">VLOOKUP(BG63,MCCB_B_800Ax1_800kVA,BG$77)</f>
        <v xml:space="preserve"> </v>
      </c>
      <c r="BM63" s="13" t="str">
        <f t="shared" ref="BM63:BM76" si="23">VLOOKUP(BG63,MCCB_B_800Ax1_1000kVA,BG$77)</f>
        <v xml:space="preserve"> </v>
      </c>
      <c r="BN63" s="27">
        <v>0</v>
      </c>
      <c r="BO63" s="13" t="str">
        <f t="shared" ref="BO63:BO76" si="24">VLOOKUP(BN63,MCCB_B_800Ax1_300kVA,BN$77)</f>
        <v xml:space="preserve"> </v>
      </c>
      <c r="BP63" s="13" t="str">
        <f t="shared" ref="BP63:BP76" si="25">VLOOKUP(BN63,MCCB_B_800Ax1_315kVA,BN$77)</f>
        <v xml:space="preserve"> </v>
      </c>
      <c r="BQ63" s="13" t="str">
        <f t="shared" ref="BQ63:BQ76" si="26">VLOOKUP(BN63,MCCB_B_800Ax1_500kVA,BN$77)</f>
        <v xml:space="preserve"> </v>
      </c>
      <c r="BR63" s="13" t="str">
        <f t="shared" ref="BR63:BR76" si="27">VLOOKUP(BN63,MCCB_B_800Ax1_750kVA,BN$77)</f>
        <v xml:space="preserve"> </v>
      </c>
      <c r="BS63" s="13" t="str">
        <f t="shared" ref="BS63:BS76" si="28">VLOOKUP(BN63,MCCB_B_800Ax1_800kVA,BN$77)</f>
        <v xml:space="preserve"> </v>
      </c>
      <c r="BT63" s="13" t="str">
        <f t="shared" ref="BT63:BT76" si="29">VLOOKUP(BN63,MCCB_B_800Ax1_1000kVA,BN$77)</f>
        <v xml:space="preserve"> </v>
      </c>
      <c r="BU63" s="27">
        <v>0</v>
      </c>
      <c r="BV63" s="13" t="str">
        <f t="shared" ref="BV63:BV76" si="30">VLOOKUP(BU63,MCCB_B_800Ax1_300kVA,BU$77)</f>
        <v xml:space="preserve"> </v>
      </c>
      <c r="BW63" s="13" t="str">
        <f t="shared" ref="BW63:BW76" si="31">VLOOKUP(BU63,MCCB_B_800Ax1_315kVA,BU$77)</f>
        <v xml:space="preserve"> </v>
      </c>
      <c r="BX63" s="13" t="str">
        <f t="shared" ref="BX63:BX76" si="32">VLOOKUP(BU63,MCCB_B_800Ax1_500kVA,BU$77)</f>
        <v xml:space="preserve"> </v>
      </c>
      <c r="BY63" s="13" t="str">
        <f t="shared" ref="BY63:BY76" si="33">VLOOKUP(BU63,MCCB_B_800Ax1_750kVA,BU$77)</f>
        <v xml:space="preserve"> </v>
      </c>
      <c r="BZ63" s="13" t="str">
        <f t="shared" ref="BZ63:BZ76" si="34">VLOOKUP(BU63,MCCB_B_800Ax1_800kVA,BU$77)</f>
        <v xml:space="preserve"> </v>
      </c>
      <c r="CA63" s="13" t="str">
        <f t="shared" ref="CA63:CA76" si="35">VLOOKUP(BU63,MCCB_B_800Ax1_1000kVA,BU$77)</f>
        <v xml:space="preserve"> </v>
      </c>
      <c r="CB63" s="27">
        <v>0</v>
      </c>
      <c r="CC63" s="13" t="str">
        <f t="shared" ref="CC63:CC76" si="36">VLOOKUP(CB63,MCCB_B_800Ax1_300kVA,CB$77)</f>
        <v xml:space="preserve"> </v>
      </c>
      <c r="CD63" s="13" t="str">
        <f t="shared" ref="CD63:CD76" si="37">VLOOKUP(CB63,MCCB_B_800Ax1_315kVA,CB$77)</f>
        <v xml:space="preserve"> </v>
      </c>
      <c r="CE63" s="13" t="str">
        <f t="shared" ref="CE63:CE76" si="38">VLOOKUP(CB63,MCCB_B_800Ax1_500kVA,CB$77)</f>
        <v xml:space="preserve"> </v>
      </c>
      <c r="CF63" s="13" t="str">
        <f t="shared" ref="CF63:CF76" si="39">VLOOKUP(CB63,MCCB_B_800Ax1_750kVA,CB$77)</f>
        <v xml:space="preserve"> </v>
      </c>
      <c r="CG63" s="13" t="str">
        <f t="shared" ref="CG63:CG76" si="40">VLOOKUP(CB63,MCCB_B_800Ax1_800kVA,CB$77)</f>
        <v xml:space="preserve"> </v>
      </c>
      <c r="CH63" s="13" t="str">
        <f t="shared" ref="CH63:CH76" si="41">VLOOKUP(CB63,MCCB_B_800Ax1_1000kVA,CB$77)</f>
        <v xml:space="preserve"> </v>
      </c>
      <c r="CI63" s="27">
        <v>0</v>
      </c>
      <c r="CJ63" s="13" t="str">
        <f t="shared" ref="CJ63:CJ76" si="42">VLOOKUP(CI63,MCCB_B_800Ax1_300kVA,CI$77)</f>
        <v xml:space="preserve"> </v>
      </c>
      <c r="CK63" s="13" t="str">
        <f t="shared" ref="CK63:CK76" si="43">VLOOKUP(CI63,MCCB_B_800Ax1_315kVA,CI$77)</f>
        <v xml:space="preserve"> </v>
      </c>
      <c r="CL63" s="13" t="str">
        <f t="shared" ref="CL63:CL76" si="44">VLOOKUP(CI63,MCCB_B_800Ax1_500kVA,CI$77)</f>
        <v xml:space="preserve"> </v>
      </c>
      <c r="CM63" s="13" t="str">
        <f t="shared" ref="CM63:CM76" si="45">VLOOKUP(CI63,MCCB_B_800Ax1_750kVA,CI$77)</f>
        <v xml:space="preserve"> </v>
      </c>
      <c r="CN63" s="13" t="str">
        <f t="shared" ref="CN63:CN76" si="46">VLOOKUP(CI63,MCCB_B_800Ax1_800kVA,CI$77)</f>
        <v xml:space="preserve"> </v>
      </c>
      <c r="CO63" s="13" t="str">
        <f t="shared" ref="CO63:CO76" si="47">VLOOKUP(CI63,MCCB_B_800Ax1_1000kVA,CI$77)</f>
        <v xml:space="preserve"> </v>
      </c>
      <c r="CP63" s="27">
        <v>0</v>
      </c>
      <c r="CQ63" s="13" t="str">
        <f t="shared" ref="CQ63:CQ76" si="48">VLOOKUP(CP63,MCCB_B_800Ax1_300kVA,CP$77)</f>
        <v>Load is too low for protection</v>
      </c>
      <c r="CR63" s="13" t="str">
        <f t="shared" ref="CR63:CR76" si="49">VLOOKUP(CP63,MCCB_B_800Ax1_315kVA,CP$77)</f>
        <v>Load is too low for protection</v>
      </c>
      <c r="CS63" s="13" t="str">
        <f t="shared" ref="CS63:CS76" si="50">VLOOKUP(CP63,MCCB_B_800Ax1_500kVA,CP$77)</f>
        <v>Load is too low for protection</v>
      </c>
      <c r="CT63" s="13" t="str">
        <f t="shared" ref="CT63:CT76" si="51">VLOOKUP(CP63,MCCB_B_800Ax1_750kVA,CP$77)</f>
        <v>Load is too low for protection</v>
      </c>
      <c r="CU63" s="13" t="str">
        <f t="shared" ref="CU63:CU76" si="52">VLOOKUP(CP63,MCCB_B_800Ax1_800kVA,CP$77)</f>
        <v>Load is too low for protection</v>
      </c>
      <c r="CV63" s="13" t="str">
        <f t="shared" ref="CV63:CV76" si="53">VLOOKUP(CP63,MCCB_B_800Ax1_1000kVA,CP$77)</f>
        <v>Load is too low for protection</v>
      </c>
      <c r="CW63" s="27">
        <v>0</v>
      </c>
      <c r="CX63" s="13" t="s">
        <v>55</v>
      </c>
      <c r="CY63" s="13" t="s">
        <v>55</v>
      </c>
      <c r="CZ63" s="13" t="s">
        <v>55</v>
      </c>
      <c r="DA63" s="13" t="s">
        <v>55</v>
      </c>
      <c r="DB63" s="13" t="s">
        <v>55</v>
      </c>
      <c r="DC63" s="13" t="s">
        <v>55</v>
      </c>
      <c r="DD63" s="27">
        <v>0</v>
      </c>
      <c r="DE63" s="13" t="str">
        <f t="shared" ref="DE63:DE76" si="54">VLOOKUP(DD63,MCCB_B_800Ax1_300kVA,DD$77)</f>
        <v xml:space="preserve"> </v>
      </c>
      <c r="DF63" s="13" t="str">
        <f t="shared" ref="DF63:DF76" si="55">VLOOKUP(DD63,MCCB_B_800Ax1_315kVA,DD$77)</f>
        <v xml:space="preserve"> </v>
      </c>
      <c r="DG63" s="13" t="str">
        <f t="shared" ref="DG63:DG76" si="56">VLOOKUP(DD63,MCCB_B_800Ax1_500kVA,DD$77)</f>
        <v xml:space="preserve"> </v>
      </c>
      <c r="DH63" s="13" t="str">
        <f t="shared" ref="DH63:DH76" si="57">VLOOKUP(DD63,MCCB_B_800Ax1_750kVA,DD$77)</f>
        <v xml:space="preserve"> </v>
      </c>
      <c r="DI63" s="13" t="str">
        <f t="shared" ref="DI63:DI76" si="58">VLOOKUP(DD63,MCCB_B_800Ax1_800kVA,DD$77)</f>
        <v xml:space="preserve"> </v>
      </c>
      <c r="DJ63" s="13" t="str">
        <f t="shared" ref="DJ63:DJ76" si="59">VLOOKUP(DD63,MCCB_B_800Ax1_1000kVA,DD$77)</f>
        <v xml:space="preserve"> </v>
      </c>
      <c r="DK63" s="27">
        <v>0</v>
      </c>
      <c r="DL63" s="13" t="str">
        <f t="shared" ref="DL63:DL76" si="60">VLOOKUP(DK63,MCCB_B_800Ax1_300kVA,DK$77)</f>
        <v xml:space="preserve"> </v>
      </c>
      <c r="DM63" s="13" t="str">
        <f t="shared" ref="DM63:DM76" si="61">VLOOKUP(DK63,MCCB_B_800Ax1_315kVA,DK$77)</f>
        <v xml:space="preserve"> </v>
      </c>
      <c r="DN63" s="13" t="str">
        <f t="shared" ref="DN63:DN76" si="62">VLOOKUP(DK63,MCCB_B_800Ax1_500kVA,DK$77)</f>
        <v xml:space="preserve"> </v>
      </c>
      <c r="DO63" s="13" t="str">
        <f t="shared" ref="DO63:DO76" si="63">VLOOKUP(DK63,MCCB_B_800Ax1_750kVA,DK$77)</f>
        <v xml:space="preserve"> </v>
      </c>
      <c r="DP63" s="13" t="str">
        <f t="shared" ref="DP63:DP76" si="64">VLOOKUP(DK63,MCCB_B_800Ax1_800kVA,DK$77)</f>
        <v xml:space="preserve"> </v>
      </c>
      <c r="DQ63" s="13" t="str">
        <f t="shared" ref="DQ63:DQ76" si="65">VLOOKUP(DK63,MCCB_B_800Ax1_1000kVA,DK$77)</f>
        <v xml:space="preserve"> </v>
      </c>
      <c r="DR63" s="27">
        <v>0</v>
      </c>
      <c r="DS63" s="13" t="str">
        <f t="shared" ref="DS63:DS76" si="66">VLOOKUP(DR63,MCCB_B_800Ax1_300kVA,DR$77)</f>
        <v xml:space="preserve"> </v>
      </c>
      <c r="DT63" s="13" t="str">
        <f t="shared" ref="DT63:DT76" si="67">VLOOKUP(DR63,MCCB_B_800Ax1_315kVA,DR$77)</f>
        <v xml:space="preserve"> </v>
      </c>
      <c r="DU63" s="13" t="str">
        <f t="shared" ref="DU63:DU76" si="68">VLOOKUP(DR63,MCCB_B_800Ax1_500kVA,DR$77)</f>
        <v xml:space="preserve"> </v>
      </c>
      <c r="DV63" s="13" t="str">
        <f t="shared" ref="DV63:DV76" si="69">VLOOKUP(DR63,MCCB_B_800Ax1_750kVA,DR$77)</f>
        <v xml:space="preserve"> </v>
      </c>
      <c r="DW63" s="13" t="str">
        <f t="shared" ref="DW63:DW76" si="70">VLOOKUP(DR63,MCCB_B_800Ax1_800kVA,DR$77)</f>
        <v xml:space="preserve"> </v>
      </c>
      <c r="DX63" s="13" t="str">
        <f t="shared" ref="DX63:DX76" si="71">VLOOKUP(DR63,MCCB_B_800Ax1_1000kVA,DR$77)</f>
        <v xml:space="preserve"> </v>
      </c>
      <c r="DY63" s="27">
        <v>0</v>
      </c>
      <c r="DZ63" s="13" t="str">
        <f t="shared" ref="DZ63:DZ76" si="72">VLOOKUP(DY63,MCCB_B_800Ax1_300kVA,DY$77)</f>
        <v xml:space="preserve"> </v>
      </c>
      <c r="EA63" s="13" t="str">
        <f t="shared" ref="EA63:EA76" si="73">VLOOKUP(DY63,MCCB_B_800Ax1_315kVA,DY$77)</f>
        <v xml:space="preserve"> </v>
      </c>
      <c r="EB63" s="13" t="str">
        <f t="shared" ref="EB63:EB76" si="74">VLOOKUP(DY63,MCCB_B_800Ax1_500kVA,DY$77)</f>
        <v xml:space="preserve"> </v>
      </c>
      <c r="EC63" s="13" t="str">
        <f t="shared" ref="EC63:EC76" si="75">VLOOKUP(DY63,MCCB_B_800Ax1_750kVA,DY$77)</f>
        <v xml:space="preserve"> </v>
      </c>
      <c r="ED63" s="13" t="str">
        <f t="shared" ref="ED63:ED76" si="76">VLOOKUP(DY63,MCCB_B_800Ax1_800kVA,DY$77)</f>
        <v xml:space="preserve"> </v>
      </c>
      <c r="EE63" s="13" t="str">
        <f t="shared" ref="EE63:EE76" si="77">VLOOKUP(DY63,MCCB_B_800Ax1_1000kVA,DY$77)</f>
        <v xml:space="preserve"> </v>
      </c>
      <c r="EF63" s="27">
        <v>0</v>
      </c>
      <c r="EG63" s="13" t="str">
        <f t="shared" ref="EG63:EG76" si="78">VLOOKUP(EF63,MCCB_B_800Ax1_300kVA,EF$77)</f>
        <v xml:space="preserve"> </v>
      </c>
      <c r="EH63" s="13" t="str">
        <f t="shared" ref="EH63:EH76" si="79">VLOOKUP(EF63,MCCB_B_800Ax1_315kVA,EF$77)</f>
        <v xml:space="preserve"> </v>
      </c>
      <c r="EI63" s="13" t="str">
        <f t="shared" ref="EI63:EI76" si="80">VLOOKUP(EF63,MCCB_B_800Ax1_500kVA,EF$77)</f>
        <v xml:space="preserve"> </v>
      </c>
      <c r="EJ63" s="13" t="str">
        <f t="shared" ref="EJ63:EJ76" si="81">VLOOKUP(EF63,MCCB_B_800Ax1_750kVA,EF$77)</f>
        <v xml:space="preserve"> </v>
      </c>
      <c r="EK63" s="13" t="str">
        <f t="shared" ref="EK63:EK76" si="82">VLOOKUP(EF63,MCCB_B_800Ax1_800kVA,EF$77)</f>
        <v xml:space="preserve"> </v>
      </c>
      <c r="EL63" s="13" t="str">
        <f t="shared" ref="EL63:EL76" si="83">VLOOKUP(EF63,MCCB_B_800Ax1_1000kVA,EF$77)</f>
        <v xml:space="preserve"> </v>
      </c>
      <c r="EM63" s="27">
        <v>0</v>
      </c>
      <c r="EN63" s="13" t="str">
        <f t="shared" ref="EN63:EN76" si="84">VLOOKUP(EM63,MCCB_B_800Ax1_300kVA,EM$77)</f>
        <v xml:space="preserve"> </v>
      </c>
      <c r="EO63" s="13" t="str">
        <f t="shared" ref="EO63:EO76" si="85">VLOOKUP(EM63,MCCB_B_800Ax1_315kVA,EM$77)</f>
        <v xml:space="preserve"> </v>
      </c>
      <c r="EP63" s="13" t="str">
        <f t="shared" ref="EP63:EP76" si="86">VLOOKUP(EM63,MCCB_B_800Ax1_500kVA,EM$77)</f>
        <v xml:space="preserve"> </v>
      </c>
      <c r="EQ63" s="13" t="str">
        <f t="shared" ref="EQ63:EQ76" si="87">VLOOKUP(EM63,MCCB_B_800Ax1_750kVA,EM$77)</f>
        <v xml:space="preserve"> </v>
      </c>
      <c r="ER63" s="13" t="str">
        <f t="shared" ref="ER63:ER76" si="88">VLOOKUP(EM63,MCCB_B_800Ax1_800kVA,EM$77)</f>
        <v xml:space="preserve"> </v>
      </c>
      <c r="ES63" s="13" t="str">
        <f t="shared" ref="ES63:ES76" si="89">VLOOKUP(EM63,MCCB_B_800Ax1_1000kVA,EM$77)</f>
        <v xml:space="preserve"> </v>
      </c>
      <c r="ET63" s="27">
        <v>0</v>
      </c>
      <c r="EU63" s="13" t="str">
        <f t="shared" ref="EU63:EU76" si="90">VLOOKUP(ET63,MCCB_B_800Ax1_300kVA,ET$77)</f>
        <v xml:space="preserve"> </v>
      </c>
      <c r="EV63" s="13" t="str">
        <f t="shared" ref="EV63:EV76" si="91">VLOOKUP(ET63,MCCB_B_800Ax1_315kVA,ET$77)</f>
        <v xml:space="preserve"> </v>
      </c>
      <c r="EW63" s="13" t="str">
        <f t="shared" ref="EW63:EW76" si="92">VLOOKUP(ET63,MCCB_B_800Ax1_500kVA,ET$77)</f>
        <v xml:space="preserve"> </v>
      </c>
      <c r="EX63" s="13" t="str">
        <f t="shared" ref="EX63:EX76" si="93">VLOOKUP(ET63,MCCB_B_800Ax1_750kVA,ET$77)</f>
        <v xml:space="preserve"> </v>
      </c>
      <c r="EY63" s="13" t="str">
        <f t="shared" ref="EY63:EY76" si="94">VLOOKUP(ET63,MCCB_B_800Ax1_800kVA,ET$77)</f>
        <v xml:space="preserve"> </v>
      </c>
      <c r="EZ63" s="13" t="str">
        <f t="shared" ref="EZ63:EZ76" si="95">VLOOKUP(ET63,MCCB_B_800Ax1_1000kVA,ET$77)</f>
        <v xml:space="preserve"> </v>
      </c>
      <c r="FA63" s="27">
        <v>0</v>
      </c>
      <c r="FB63" s="13" t="str">
        <f t="shared" ref="FB63:FB76" si="96">VLOOKUP(FA63,MCCB_B_800Ax1_300kVA,FA$77)</f>
        <v xml:space="preserve"> </v>
      </c>
      <c r="FC63" s="13" t="str">
        <f t="shared" ref="FC63:FC76" si="97">VLOOKUP(FA63,MCCB_B_800Ax1_315kVA,FA$77)</f>
        <v xml:space="preserve"> </v>
      </c>
      <c r="FD63" s="13" t="str">
        <f t="shared" ref="FD63:FD76" si="98">VLOOKUP(FA63,MCCB_B_800Ax1_500kVA,FA$77)</f>
        <v xml:space="preserve"> </v>
      </c>
      <c r="FE63" s="13" t="str">
        <f t="shared" ref="FE63:FE76" si="99">VLOOKUP(FA63,MCCB_B_800Ax1_750kVA,FA$77)</f>
        <v xml:space="preserve"> </v>
      </c>
      <c r="FF63" s="13" t="str">
        <f t="shared" ref="FF63:FF76" si="100">VLOOKUP(FA63,MCCB_B_800Ax1_800kVA,FA$77)</f>
        <v xml:space="preserve"> </v>
      </c>
      <c r="FG63" s="13" t="str">
        <f t="shared" ref="FG63:FG76" si="101">VLOOKUP(FA63,MCCB_B_800Ax1_1000kVA,FA$77)</f>
        <v xml:space="preserve"> </v>
      </c>
    </row>
    <row r="64" spans="1:163" x14ac:dyDescent="0.25">
      <c r="V64" s="33"/>
      <c r="X64" s="27">
        <v>160</v>
      </c>
      <c r="Y64" s="13" t="str">
        <f t="shared" si="0"/>
        <v xml:space="preserve"> </v>
      </c>
      <c r="Z64" s="13" t="str">
        <f t="shared" si="1"/>
        <v xml:space="preserve"> </v>
      </c>
      <c r="AA64" s="13" t="str">
        <f t="shared" si="2"/>
        <v xml:space="preserve"> </v>
      </c>
      <c r="AB64" s="13" t="str">
        <f t="shared" si="3"/>
        <v xml:space="preserve"> </v>
      </c>
      <c r="AC64" s="13" t="str">
        <f t="shared" si="4"/>
        <v xml:space="preserve"> </v>
      </c>
      <c r="AD64" s="13" t="str">
        <f t="shared" si="5"/>
        <v xml:space="preserve"> </v>
      </c>
      <c r="AE64" s="27">
        <v>160</v>
      </c>
      <c r="AF64" s="13" t="str">
        <f t="shared" si="6"/>
        <v>Micrologic 5.0</v>
      </c>
      <c r="AG64" s="13" t="str">
        <f t="shared" si="7"/>
        <v>Micrologic 5.0</v>
      </c>
      <c r="AH64" s="13" t="str">
        <f t="shared" si="8"/>
        <v>Micrologic 5.0</v>
      </c>
      <c r="AI64" s="13" t="str">
        <f t="shared" si="9"/>
        <v>Micrologic 5.0</v>
      </c>
      <c r="AJ64" s="13" t="str">
        <f t="shared" si="10"/>
        <v>Micrologic 5.0</v>
      </c>
      <c r="AK64" s="13" t="str">
        <f t="shared" si="11"/>
        <v>Micrologic 5.0</v>
      </c>
      <c r="AL64" s="27">
        <v>160</v>
      </c>
      <c r="AM64" s="13" t="str">
        <f t="shared" ref="AM64:AM76" si="102">VLOOKUP(AL64,MCCB_B_800Ax1_300kVA,AL$77)</f>
        <v>800A</v>
      </c>
      <c r="AN64" s="13" t="str">
        <f t="shared" ref="AN64:AN76" si="103">VLOOKUP(AL64,MCCB_B_800Ax1_315kVA,AL$77)</f>
        <v>800A</v>
      </c>
      <c r="AO64" s="13" t="str">
        <f t="shared" ref="AO64:AO76" si="104">VLOOKUP(AL64,MCCB_B_800Ax1_500kVA,AL$77)</f>
        <v>800A</v>
      </c>
      <c r="AP64" s="13" t="str">
        <f t="shared" ref="AP64:AP76" si="105">VLOOKUP(AL64,MCCB_B_800Ax1_750kVA,AL$77)</f>
        <v>800A</v>
      </c>
      <c r="AQ64" s="13" t="str">
        <f t="shared" ref="AQ64:AQ76" si="106">VLOOKUP(AL64,MCCB_B_800Ax1_800kVA,AL$77)</f>
        <v>800A</v>
      </c>
      <c r="AR64" s="13" t="str">
        <f t="shared" ref="AR64:AR76" si="107">VLOOKUP(AL64,MCCB_B_800Ax1_1000kVA,AL$77)</f>
        <v>800A</v>
      </c>
      <c r="AS64" s="27">
        <v>160</v>
      </c>
      <c r="AT64" s="13" t="str">
        <f t="shared" ref="AT64:AT76" si="108">VLOOKUP(AS64,MCCB_B_800Ax1_300kVA,AS$77)</f>
        <v>400A (i.e. 0.5xIn)</v>
      </c>
      <c r="AU64" s="13" t="str">
        <f t="shared" ref="AU64:AU76" si="109">VLOOKUP(AS64,MCCB_B_800Ax1_315kVA,AS$77)</f>
        <v>400A (i.e. 0.5xIn)</v>
      </c>
      <c r="AV64" s="13" t="str">
        <f t="shared" ref="AV64:AV76" si="110">VLOOKUP(AS64,MCCB_B_800Ax1_500kVA,AS$77)</f>
        <v>400A (i.e. 0.5xIn)</v>
      </c>
      <c r="AW64" s="13" t="str">
        <f t="shared" ref="AW64:AW76" si="111">VLOOKUP(AS64,MCCB_B_800Ax1_750kVA,AS$77)</f>
        <v>400A (i.e. 0.5xIn)</v>
      </c>
      <c r="AX64" s="13" t="str">
        <f t="shared" ref="AX64:AX76" si="112">VLOOKUP(AS64,MCCB_B_800Ax1_800kVA,AS$77)</f>
        <v>400A (i.e. 0.5xIn)</v>
      </c>
      <c r="AY64" s="13" t="str">
        <f t="shared" ref="AY64:AY76" si="113">VLOOKUP(AS64,MCCB_B_800Ax1_1000kVA,AS$77)</f>
        <v>400A (i.e. 0.5xIn)</v>
      </c>
      <c r="AZ64" s="27">
        <v>160</v>
      </c>
      <c r="BA64" s="13" t="str">
        <f t="shared" si="12"/>
        <v>8s</v>
      </c>
      <c r="BB64" s="13" t="str">
        <f t="shared" si="13"/>
        <v>8s</v>
      </c>
      <c r="BC64" s="13" t="str">
        <f t="shared" si="14"/>
        <v>8s</v>
      </c>
      <c r="BD64" s="13" t="str">
        <f t="shared" si="15"/>
        <v>8s</v>
      </c>
      <c r="BE64" s="13" t="str">
        <f t="shared" si="16"/>
        <v>8s</v>
      </c>
      <c r="BF64" s="13" t="str">
        <f t="shared" si="17"/>
        <v>8s</v>
      </c>
      <c r="BG64" s="27">
        <v>160</v>
      </c>
      <c r="BH64" s="13" t="str">
        <f t="shared" si="18"/>
        <v>1600A (i.e. 4xIr)</v>
      </c>
      <c r="BI64" s="13" t="str">
        <f t="shared" si="19"/>
        <v>1600A (i.e. 4xIr)</v>
      </c>
      <c r="BJ64" s="13" t="str">
        <f t="shared" si="20"/>
        <v>2400A (i.e. 6xIr)</v>
      </c>
      <c r="BK64" s="13" t="str">
        <f t="shared" si="21"/>
        <v>3200A (i.e. 8xIr)</v>
      </c>
      <c r="BL64" s="13" t="str">
        <f t="shared" si="22"/>
        <v>3200A (i.e. 8xIr)</v>
      </c>
      <c r="BM64" s="13" t="str">
        <f t="shared" si="23"/>
        <v>3200A (i.e. 8xIr)</v>
      </c>
      <c r="BN64" s="27">
        <v>160</v>
      </c>
      <c r="BO64" s="13" t="str">
        <f t="shared" si="24"/>
        <v>0.1s, IxIxt on</v>
      </c>
      <c r="BP64" s="13" t="str">
        <f t="shared" si="25"/>
        <v>0.1s, IxIxt on</v>
      </c>
      <c r="BQ64" s="13" t="str">
        <f t="shared" si="26"/>
        <v>0.1s, IxIxt on</v>
      </c>
      <c r="BR64" s="13" t="str">
        <f t="shared" si="27"/>
        <v>0.2s, IxIxt on</v>
      </c>
      <c r="BS64" s="13" t="str">
        <f t="shared" si="28"/>
        <v>0.2s, IxIxt on</v>
      </c>
      <c r="BT64" s="13" t="str">
        <f t="shared" si="29"/>
        <v>0.2s, IxIxt on</v>
      </c>
      <c r="BU64" s="27">
        <v>160</v>
      </c>
      <c r="BV64" s="13" t="str">
        <f t="shared" si="30"/>
        <v>3200A (i.e. 4xIn)</v>
      </c>
      <c r="BW64" s="13" t="str">
        <f t="shared" si="31"/>
        <v>3200A (i.e. 4xIn)</v>
      </c>
      <c r="BX64" s="13" t="str">
        <f t="shared" si="32"/>
        <v>6400A (i.e. 8xIn)</v>
      </c>
      <c r="BY64" s="13" t="str">
        <f t="shared" si="33"/>
        <v>6400A (i.e. 8xIn)</v>
      </c>
      <c r="BZ64" s="13" t="str">
        <f t="shared" si="34"/>
        <v>6400A (i.e. 8xIn)</v>
      </c>
      <c r="CA64" s="13" t="str">
        <f t="shared" si="35"/>
        <v>8000A (i.e. 10xIn)</v>
      </c>
      <c r="CB64" s="27">
        <v>160</v>
      </c>
      <c r="CC64" s="13" t="str">
        <f t="shared" si="36"/>
        <v>N/A</v>
      </c>
      <c r="CD64" s="13" t="str">
        <f t="shared" si="37"/>
        <v>N/A</v>
      </c>
      <c r="CE64" s="13" t="str">
        <f t="shared" si="38"/>
        <v>N/A</v>
      </c>
      <c r="CF64" s="13" t="str">
        <f t="shared" si="39"/>
        <v>N/A</v>
      </c>
      <c r="CG64" s="13" t="str">
        <f t="shared" si="40"/>
        <v>N/A</v>
      </c>
      <c r="CH64" s="13" t="str">
        <f t="shared" si="41"/>
        <v>N/A</v>
      </c>
      <c r="CI64" s="27">
        <v>160</v>
      </c>
      <c r="CJ64" s="13" t="str">
        <f t="shared" si="42"/>
        <v>N/A</v>
      </c>
      <c r="CK64" s="13" t="str">
        <f t="shared" si="43"/>
        <v>N/A</v>
      </c>
      <c r="CL64" s="13" t="str">
        <f t="shared" si="44"/>
        <v>N/A</v>
      </c>
      <c r="CM64" s="13" t="str">
        <f t="shared" si="45"/>
        <v>N/A</v>
      </c>
      <c r="CN64" s="13" t="str">
        <f t="shared" si="46"/>
        <v>N/A</v>
      </c>
      <c r="CO64" s="13" t="str">
        <f t="shared" si="47"/>
        <v>N/A</v>
      </c>
      <c r="CP64" s="27">
        <v>160</v>
      </c>
      <c r="CQ64" s="13" t="str">
        <f t="shared" si="48"/>
        <v xml:space="preserve"> </v>
      </c>
      <c r="CR64" s="13" t="str">
        <f t="shared" si="49"/>
        <v xml:space="preserve"> </v>
      </c>
      <c r="CS64" s="13" t="str">
        <f t="shared" si="50"/>
        <v xml:space="preserve"> </v>
      </c>
      <c r="CT64" s="13" t="str">
        <f t="shared" si="51"/>
        <v xml:space="preserve"> </v>
      </c>
      <c r="CU64" s="13" t="str">
        <f t="shared" si="52"/>
        <v xml:space="preserve"> </v>
      </c>
      <c r="CV64" s="13" t="str">
        <f t="shared" si="53"/>
        <v xml:space="preserve"> </v>
      </c>
      <c r="CW64" s="27">
        <v>160</v>
      </c>
      <c r="CX64" s="13" t="str">
        <f t="shared" ref="CX64:CX76" si="114">VLOOKUP(CW64,MCCB_B_800Ax1_300kVA,CW$77)</f>
        <v>Micrologic 5.0</v>
      </c>
      <c r="CY64" s="13" t="str">
        <f t="shared" ref="CY64:CY76" si="115">VLOOKUP(CW64,MCCB_B_800Ax1_315kVA,CW$77)</f>
        <v>Micrologic 5.0</v>
      </c>
      <c r="CZ64" s="13" t="str">
        <f t="shared" ref="CZ64:CZ76" si="116">VLOOKUP(CW64,MCCB_B_800Ax1_500kVA,CW$77)</f>
        <v>Micrologic 5.0</v>
      </c>
      <c r="DA64" s="13" t="str">
        <f t="shared" ref="DA64:DA76" si="117">VLOOKUP(CW64,MCCB_B_800Ax1_750kVA,CW$77)</f>
        <v>Micrologic 5.0</v>
      </c>
      <c r="DB64" s="13" t="str">
        <f t="shared" ref="DB64:DB76" si="118">VLOOKUP(CW64,MCCB_B_800Ax1_800kVA,CW$77)</f>
        <v>Micrologic 5.0</v>
      </c>
      <c r="DC64" s="13" t="str">
        <f t="shared" ref="DC64:DC76" si="119">VLOOKUP(CW64,MCCB_B_800Ax1_1000kVA,CW$77)</f>
        <v>Micrologic 5.0</v>
      </c>
      <c r="DD64" s="27">
        <v>160</v>
      </c>
      <c r="DE64" s="13" t="str">
        <f t="shared" si="54"/>
        <v>800A</v>
      </c>
      <c r="DF64" s="13" t="str">
        <f t="shared" si="55"/>
        <v>800A</v>
      </c>
      <c r="DG64" s="13" t="str">
        <f t="shared" si="56"/>
        <v>800A</v>
      </c>
      <c r="DH64" s="13" t="str">
        <f t="shared" si="57"/>
        <v>800A</v>
      </c>
      <c r="DI64" s="13" t="str">
        <f t="shared" si="58"/>
        <v>800A</v>
      </c>
      <c r="DJ64" s="13" t="str">
        <f t="shared" si="59"/>
        <v>800A</v>
      </c>
      <c r="DK64" s="27">
        <v>160</v>
      </c>
      <c r="DL64" s="13" t="str">
        <f t="shared" si="60"/>
        <v>320A (i.e. 0.4xIn)</v>
      </c>
      <c r="DM64" s="13" t="str">
        <f t="shared" si="61"/>
        <v>320A (i.e. 0.4xIn)</v>
      </c>
      <c r="DN64" s="13" t="str">
        <f t="shared" si="62"/>
        <v>320A (i.e. 0.4xIn)</v>
      </c>
      <c r="DO64" s="13" t="str">
        <f t="shared" si="63"/>
        <v>320A (i.e. 0.4xIn)</v>
      </c>
      <c r="DP64" s="13" t="str">
        <f t="shared" si="64"/>
        <v>320A (i.e. 0.4xIn)</v>
      </c>
      <c r="DQ64" s="13" t="str">
        <f t="shared" si="65"/>
        <v>320A (i.e. 0.4xIn)</v>
      </c>
      <c r="DR64" s="27">
        <v>160</v>
      </c>
      <c r="DS64" s="13" t="str">
        <f t="shared" si="66"/>
        <v>8s</v>
      </c>
      <c r="DT64" s="13" t="str">
        <f t="shared" si="67"/>
        <v>8s</v>
      </c>
      <c r="DU64" s="13" t="str">
        <f t="shared" si="68"/>
        <v>8s</v>
      </c>
      <c r="DV64" s="13" t="str">
        <f t="shared" si="69"/>
        <v>8s</v>
      </c>
      <c r="DW64" s="13" t="str">
        <f t="shared" si="70"/>
        <v>8s</v>
      </c>
      <c r="DX64" s="13" t="str">
        <f t="shared" si="71"/>
        <v>8s</v>
      </c>
      <c r="DY64" s="27">
        <v>160</v>
      </c>
      <c r="DZ64" s="13" t="str">
        <f t="shared" si="72"/>
        <v>1280A (i.e. 4xIr)</v>
      </c>
      <c r="EA64" s="13" t="str">
        <f t="shared" si="73"/>
        <v>1280A (i.e. 4xIr)</v>
      </c>
      <c r="EB64" s="13" t="str">
        <f t="shared" si="74"/>
        <v>1920A (i.e. 6xIr)</v>
      </c>
      <c r="EC64" s="13" t="str">
        <f t="shared" si="75"/>
        <v>2560A (i.e. 8xIr)</v>
      </c>
      <c r="ED64" s="13" t="str">
        <f t="shared" si="76"/>
        <v>2560A (i.e. 8xIr)</v>
      </c>
      <c r="EE64" s="13" t="str">
        <f t="shared" si="77"/>
        <v>2560A (i.e. 8xIr)</v>
      </c>
      <c r="EF64" s="27">
        <v>160</v>
      </c>
      <c r="EG64" s="13" t="str">
        <f t="shared" si="78"/>
        <v>0.1s, IxIxt on</v>
      </c>
      <c r="EH64" s="13" t="str">
        <f t="shared" si="79"/>
        <v>0.1s, IxIxt on</v>
      </c>
      <c r="EI64" s="13" t="str">
        <f t="shared" si="80"/>
        <v>0.1s, IxIxt on</v>
      </c>
      <c r="EJ64" s="13" t="str">
        <f t="shared" si="81"/>
        <v>0.1s, IxIxt on</v>
      </c>
      <c r="EK64" s="13" t="str">
        <f t="shared" si="82"/>
        <v>0.1s, IxIxt on</v>
      </c>
      <c r="EL64" s="13" t="str">
        <f t="shared" si="83"/>
        <v>0.1s, IxIxt on</v>
      </c>
      <c r="EM64" s="27">
        <v>160</v>
      </c>
      <c r="EN64" s="13" t="str">
        <f t="shared" si="84"/>
        <v>3200A (i.e. 4xIn)</v>
      </c>
      <c r="EO64" s="13" t="str">
        <f t="shared" si="85"/>
        <v>3200A (i.e. 4xIn)</v>
      </c>
      <c r="EP64" s="13" t="str">
        <f t="shared" si="86"/>
        <v>4800A (i.e. 6xIn)</v>
      </c>
      <c r="EQ64" s="13" t="str">
        <f t="shared" si="87"/>
        <v>4800A (i.e. 6xIn)</v>
      </c>
      <c r="ER64" s="13" t="str">
        <f t="shared" si="88"/>
        <v>4800A (i.e. 6xIn)</v>
      </c>
      <c r="ES64" s="13" t="str">
        <f t="shared" si="89"/>
        <v>6400A (i.e. 8xIn)</v>
      </c>
      <c r="ET64" s="27">
        <v>160</v>
      </c>
      <c r="EU64" s="13" t="str">
        <f t="shared" si="90"/>
        <v>N/A</v>
      </c>
      <c r="EV64" s="13" t="str">
        <f t="shared" si="91"/>
        <v>N/A</v>
      </c>
      <c r="EW64" s="13" t="str">
        <f t="shared" si="92"/>
        <v>N/A</v>
      </c>
      <c r="EX64" s="13" t="str">
        <f t="shared" si="93"/>
        <v>N/A</v>
      </c>
      <c r="EY64" s="13" t="str">
        <f t="shared" si="94"/>
        <v>N/A</v>
      </c>
      <c r="EZ64" s="13" t="str">
        <f t="shared" si="95"/>
        <v>N/A</v>
      </c>
      <c r="FA64" s="27">
        <v>160</v>
      </c>
      <c r="FB64" s="13" t="str">
        <f t="shared" si="96"/>
        <v>N/A</v>
      </c>
      <c r="FC64" s="13" t="str">
        <f t="shared" si="97"/>
        <v>N/A</v>
      </c>
      <c r="FD64" s="13" t="str">
        <f t="shared" si="98"/>
        <v>N/A</v>
      </c>
      <c r="FE64" s="13" t="str">
        <f t="shared" si="99"/>
        <v>N/A</v>
      </c>
      <c r="FF64" s="13" t="str">
        <f t="shared" si="100"/>
        <v>N/A</v>
      </c>
      <c r="FG64" s="13" t="str">
        <f t="shared" si="101"/>
        <v>N/A</v>
      </c>
    </row>
    <row r="65" spans="22:163" x14ac:dyDescent="0.25">
      <c r="V65" s="33"/>
      <c r="X65" s="27">
        <v>320.10000000000002</v>
      </c>
      <c r="Y65" s="13" t="str">
        <f t="shared" si="0"/>
        <v xml:space="preserve"> </v>
      </c>
      <c r="Z65" s="13" t="str">
        <f t="shared" si="1"/>
        <v xml:space="preserve"> </v>
      </c>
      <c r="AA65" s="13" t="str">
        <f t="shared" si="2"/>
        <v xml:space="preserve"> </v>
      </c>
      <c r="AB65" s="13" t="str">
        <f t="shared" si="3"/>
        <v xml:space="preserve"> </v>
      </c>
      <c r="AC65" s="13" t="str">
        <f t="shared" si="4"/>
        <v xml:space="preserve"> </v>
      </c>
      <c r="AD65" s="13" t="str">
        <f t="shared" si="5"/>
        <v xml:space="preserve"> </v>
      </c>
      <c r="AE65" s="27">
        <v>320.10000000000002</v>
      </c>
      <c r="AF65" s="13" t="str">
        <f t="shared" si="6"/>
        <v>Micrologic 5.0</v>
      </c>
      <c r="AG65" s="13" t="str">
        <f t="shared" si="7"/>
        <v>Micrologic 5.0</v>
      </c>
      <c r="AH65" s="13" t="str">
        <f t="shared" si="8"/>
        <v>Micrologic 5.0</v>
      </c>
      <c r="AI65" s="13" t="str">
        <f t="shared" si="9"/>
        <v>Micrologic 5.0</v>
      </c>
      <c r="AJ65" s="13" t="str">
        <f t="shared" si="10"/>
        <v>Micrologic 5.0</v>
      </c>
      <c r="AK65" s="13" t="str">
        <f t="shared" si="11"/>
        <v>Micrologic 5.0</v>
      </c>
      <c r="AL65" s="27">
        <v>320.10000000000002</v>
      </c>
      <c r="AM65" s="13" t="str">
        <f t="shared" si="102"/>
        <v>800A</v>
      </c>
      <c r="AN65" s="13" t="str">
        <f t="shared" si="103"/>
        <v>800A</v>
      </c>
      <c r="AO65" s="13" t="str">
        <f t="shared" si="104"/>
        <v>800A</v>
      </c>
      <c r="AP65" s="13" t="str">
        <f t="shared" si="105"/>
        <v>800A</v>
      </c>
      <c r="AQ65" s="13" t="str">
        <f t="shared" si="106"/>
        <v>800A</v>
      </c>
      <c r="AR65" s="13" t="str">
        <f t="shared" si="107"/>
        <v>800A</v>
      </c>
      <c r="AS65" s="27">
        <v>320.10000000000002</v>
      </c>
      <c r="AT65" s="13" t="str">
        <f t="shared" si="108"/>
        <v>480A (i.e. 0.6xIn)</v>
      </c>
      <c r="AU65" s="13" t="str">
        <f t="shared" si="109"/>
        <v>480A (i.e. 0.6xIn)</v>
      </c>
      <c r="AV65" s="13" t="str">
        <f t="shared" si="110"/>
        <v>480A (i.e. 0.6xIn)</v>
      </c>
      <c r="AW65" s="13" t="str">
        <f t="shared" si="111"/>
        <v>480A (i.e. 0.6xIn)</v>
      </c>
      <c r="AX65" s="13" t="str">
        <f t="shared" si="112"/>
        <v>480A (i.e. 0.6xIn)</v>
      </c>
      <c r="AY65" s="13" t="str">
        <f t="shared" si="113"/>
        <v>480A (i.e. 0.6xIn)</v>
      </c>
      <c r="AZ65" s="27">
        <v>320.10000000000002</v>
      </c>
      <c r="BA65" s="13" t="str">
        <f t="shared" si="12"/>
        <v>8s</v>
      </c>
      <c r="BB65" s="13" t="str">
        <f t="shared" si="13"/>
        <v>8s</v>
      </c>
      <c r="BC65" s="13" t="str">
        <f t="shared" si="14"/>
        <v>8s</v>
      </c>
      <c r="BD65" s="13" t="str">
        <f t="shared" si="15"/>
        <v>8s</v>
      </c>
      <c r="BE65" s="13" t="str">
        <f t="shared" si="16"/>
        <v>8s</v>
      </c>
      <c r="BF65" s="13" t="str">
        <f t="shared" si="17"/>
        <v>8s</v>
      </c>
      <c r="BG65" s="27">
        <v>320.10000000000002</v>
      </c>
      <c r="BH65" s="13" t="str">
        <f t="shared" si="18"/>
        <v>1440A (i.e. 3xIr)</v>
      </c>
      <c r="BI65" s="13" t="str">
        <f t="shared" si="19"/>
        <v>1440A (i.e. 3xIr)</v>
      </c>
      <c r="BJ65" s="13" t="str">
        <f t="shared" si="20"/>
        <v>2400A (i.e. 5xIr)</v>
      </c>
      <c r="BK65" s="13" t="str">
        <f t="shared" si="21"/>
        <v>2880A (i.e. 6xIr)</v>
      </c>
      <c r="BL65" s="13" t="str">
        <f t="shared" si="22"/>
        <v>2880A (i.e. 6xIr)</v>
      </c>
      <c r="BM65" s="13" t="str">
        <f t="shared" si="23"/>
        <v>3840A (i.e. 8xIr)</v>
      </c>
      <c r="BN65" s="27">
        <v>320.10000000000002</v>
      </c>
      <c r="BO65" s="13" t="str">
        <f t="shared" si="24"/>
        <v>0.1s, IxIxt on</v>
      </c>
      <c r="BP65" s="13" t="str">
        <f t="shared" si="25"/>
        <v>0.1s, IxIxt on</v>
      </c>
      <c r="BQ65" s="13" t="str">
        <f t="shared" si="26"/>
        <v>0.1s, IxIxt on</v>
      </c>
      <c r="BR65" s="13" t="str">
        <f t="shared" si="27"/>
        <v>0.2s, IxIxt on</v>
      </c>
      <c r="BS65" s="13" t="str">
        <f t="shared" si="28"/>
        <v>0.2s, IxIxt on</v>
      </c>
      <c r="BT65" s="13" t="str">
        <f t="shared" si="29"/>
        <v>0.2s, IxIxt on</v>
      </c>
      <c r="BU65" s="27">
        <v>320.10000000000002</v>
      </c>
      <c r="BV65" s="13" t="str">
        <f t="shared" si="30"/>
        <v>3200A (i.e. 4xIn)</v>
      </c>
      <c r="BW65" s="13" t="str">
        <f t="shared" si="31"/>
        <v>3200A (i.e. 4xIn)</v>
      </c>
      <c r="BX65" s="13" t="str">
        <f t="shared" si="32"/>
        <v>6400A (i.e. 8xIn)</v>
      </c>
      <c r="BY65" s="13" t="str">
        <f t="shared" si="33"/>
        <v>6400A (i.e. 8xIn)</v>
      </c>
      <c r="BZ65" s="13" t="str">
        <f t="shared" si="34"/>
        <v>6400A (i.e. 8xIn)</v>
      </c>
      <c r="CA65" s="13" t="str">
        <f t="shared" si="35"/>
        <v>8000A (i.e. 10xIn)</v>
      </c>
      <c r="CB65" s="27">
        <v>320.10000000000002</v>
      </c>
      <c r="CC65" s="13" t="str">
        <f t="shared" si="36"/>
        <v>N/A</v>
      </c>
      <c r="CD65" s="13" t="str">
        <f t="shared" si="37"/>
        <v>N/A</v>
      </c>
      <c r="CE65" s="13" t="str">
        <f t="shared" si="38"/>
        <v>N/A</v>
      </c>
      <c r="CF65" s="13" t="str">
        <f t="shared" si="39"/>
        <v>N/A</v>
      </c>
      <c r="CG65" s="13" t="str">
        <f t="shared" si="40"/>
        <v>N/A</v>
      </c>
      <c r="CH65" s="13" t="str">
        <f t="shared" si="41"/>
        <v>N/A</v>
      </c>
      <c r="CI65" s="27">
        <v>320.10000000000002</v>
      </c>
      <c r="CJ65" s="13" t="str">
        <f t="shared" si="42"/>
        <v>N/A</v>
      </c>
      <c r="CK65" s="13" t="str">
        <f t="shared" si="43"/>
        <v>N/A</v>
      </c>
      <c r="CL65" s="13" t="str">
        <f t="shared" si="44"/>
        <v>N/A</v>
      </c>
      <c r="CM65" s="13" t="str">
        <f t="shared" si="45"/>
        <v>N/A</v>
      </c>
      <c r="CN65" s="13" t="str">
        <f t="shared" si="46"/>
        <v>N/A</v>
      </c>
      <c r="CO65" s="13" t="str">
        <f t="shared" si="47"/>
        <v>N/A</v>
      </c>
      <c r="CP65" s="27">
        <v>320.10000000000002</v>
      </c>
      <c r="CQ65" s="13" t="str">
        <f t="shared" si="48"/>
        <v xml:space="preserve"> </v>
      </c>
      <c r="CR65" s="13" t="str">
        <f t="shared" si="49"/>
        <v xml:space="preserve"> </v>
      </c>
      <c r="CS65" s="13" t="str">
        <f t="shared" si="50"/>
        <v xml:space="preserve"> </v>
      </c>
      <c r="CT65" s="13" t="str">
        <f t="shared" si="51"/>
        <v xml:space="preserve"> </v>
      </c>
      <c r="CU65" s="13" t="str">
        <f t="shared" si="52"/>
        <v xml:space="preserve"> </v>
      </c>
      <c r="CV65" s="13" t="str">
        <f t="shared" si="53"/>
        <v xml:space="preserve"> </v>
      </c>
      <c r="CW65" s="27">
        <v>320.10000000000002</v>
      </c>
      <c r="CX65" s="13" t="str">
        <f t="shared" si="114"/>
        <v>Micrologic 5.0</v>
      </c>
      <c r="CY65" s="13" t="str">
        <f t="shared" si="115"/>
        <v>Micrologic 5.0</v>
      </c>
      <c r="CZ65" s="13" t="str">
        <f t="shared" si="116"/>
        <v>Micrologic 5.0</v>
      </c>
      <c r="DA65" s="13" t="str">
        <f t="shared" si="117"/>
        <v>Micrologic 5.0</v>
      </c>
      <c r="DB65" s="13" t="str">
        <f t="shared" si="118"/>
        <v>Micrologic 5.0</v>
      </c>
      <c r="DC65" s="13" t="str">
        <f t="shared" si="119"/>
        <v>Micrologic 5.0</v>
      </c>
      <c r="DD65" s="27">
        <v>320.10000000000002</v>
      </c>
      <c r="DE65" s="13" t="str">
        <f t="shared" si="54"/>
        <v>800A</v>
      </c>
      <c r="DF65" s="13" t="str">
        <f t="shared" si="55"/>
        <v>800A</v>
      </c>
      <c r="DG65" s="13" t="str">
        <f t="shared" si="56"/>
        <v>800A</v>
      </c>
      <c r="DH65" s="13" t="str">
        <f t="shared" si="57"/>
        <v>800A</v>
      </c>
      <c r="DI65" s="13" t="str">
        <f t="shared" si="58"/>
        <v>800A</v>
      </c>
      <c r="DJ65" s="13" t="str">
        <f t="shared" si="59"/>
        <v>800A</v>
      </c>
      <c r="DK65" s="27">
        <v>320.10000000000002</v>
      </c>
      <c r="DL65" s="13" t="str">
        <f t="shared" si="60"/>
        <v>400A (i.e. 0.5xIn)</v>
      </c>
      <c r="DM65" s="13" t="str">
        <f t="shared" si="61"/>
        <v>400A (i.e. 0.5xIn)</v>
      </c>
      <c r="DN65" s="13" t="str">
        <f t="shared" si="62"/>
        <v>400A (i.e. 0.5xIn)</v>
      </c>
      <c r="DO65" s="13" t="str">
        <f t="shared" si="63"/>
        <v>400A (i.e. 0.5xIn)</v>
      </c>
      <c r="DP65" s="13" t="str">
        <f t="shared" si="64"/>
        <v>400A (i.e. 0.5xIn)</v>
      </c>
      <c r="DQ65" s="13" t="str">
        <f t="shared" si="65"/>
        <v>400A (i.e. 0.5xIn)</v>
      </c>
      <c r="DR65" s="27">
        <v>320.10000000000002</v>
      </c>
      <c r="DS65" s="13" t="str">
        <f t="shared" si="66"/>
        <v>8s</v>
      </c>
      <c r="DT65" s="13" t="str">
        <f t="shared" si="67"/>
        <v>8s</v>
      </c>
      <c r="DU65" s="13" t="str">
        <f t="shared" si="68"/>
        <v>8s</v>
      </c>
      <c r="DV65" s="13" t="str">
        <f t="shared" si="69"/>
        <v>8s</v>
      </c>
      <c r="DW65" s="13" t="str">
        <f t="shared" si="70"/>
        <v>8s</v>
      </c>
      <c r="DX65" s="13" t="str">
        <f t="shared" si="71"/>
        <v>8s</v>
      </c>
      <c r="DY65" s="27">
        <v>320.10000000000002</v>
      </c>
      <c r="DZ65" s="13" t="str">
        <f t="shared" si="72"/>
        <v>1200A (i.e. 3xIr)</v>
      </c>
      <c r="EA65" s="13" t="str">
        <f t="shared" si="73"/>
        <v>1200A (i.e. 3xIr)</v>
      </c>
      <c r="EB65" s="13" t="str">
        <f t="shared" si="74"/>
        <v>1280A (i.e. 4xIr)</v>
      </c>
      <c r="EC65" s="13" t="str">
        <f t="shared" si="75"/>
        <v>2000A (i.e. 5xIr)</v>
      </c>
      <c r="ED65" s="13" t="str">
        <f t="shared" si="76"/>
        <v>2000A (i.e. 5xIr)</v>
      </c>
      <c r="EE65" s="13" t="str">
        <f t="shared" si="77"/>
        <v>2400A (i.e. 6xIr)</v>
      </c>
      <c r="EF65" s="27">
        <v>320.10000000000002</v>
      </c>
      <c r="EG65" s="13" t="str">
        <f t="shared" si="78"/>
        <v>0.1s, IxIxt on</v>
      </c>
      <c r="EH65" s="13" t="str">
        <f t="shared" si="79"/>
        <v>0.1s, IxIxt on</v>
      </c>
      <c r="EI65" s="13" t="str">
        <f t="shared" si="80"/>
        <v>0.1s, IxIxt on</v>
      </c>
      <c r="EJ65" s="13" t="str">
        <f t="shared" si="81"/>
        <v>0.1s, IxIxt on</v>
      </c>
      <c r="EK65" s="13" t="str">
        <f t="shared" si="82"/>
        <v>0.1s, IxIxt on</v>
      </c>
      <c r="EL65" s="13" t="str">
        <f t="shared" si="83"/>
        <v>0.1s, IxIxt on</v>
      </c>
      <c r="EM65" s="27">
        <v>320.10000000000002</v>
      </c>
      <c r="EN65" s="13" t="str">
        <f t="shared" si="84"/>
        <v>3200A (i.e. 4xIn)</v>
      </c>
      <c r="EO65" s="13" t="str">
        <f t="shared" si="85"/>
        <v>3200A (i.e. 4xIn)</v>
      </c>
      <c r="EP65" s="13" t="str">
        <f t="shared" si="86"/>
        <v>4800A (i.e. 6xIn)</v>
      </c>
      <c r="EQ65" s="13" t="str">
        <f t="shared" si="87"/>
        <v>4800A (i.e. 6xIn)</v>
      </c>
      <c r="ER65" s="13" t="str">
        <f t="shared" si="88"/>
        <v>4800A (i.e. 6xIn)</v>
      </c>
      <c r="ES65" s="13" t="str">
        <f t="shared" si="89"/>
        <v>6400A (i.e. 8xIn)</v>
      </c>
      <c r="ET65" s="27">
        <v>320.10000000000002</v>
      </c>
      <c r="EU65" s="13" t="str">
        <f t="shared" si="90"/>
        <v>N/A</v>
      </c>
      <c r="EV65" s="13" t="str">
        <f t="shared" si="91"/>
        <v>N/A</v>
      </c>
      <c r="EW65" s="13" t="str">
        <f t="shared" si="92"/>
        <v>N/A</v>
      </c>
      <c r="EX65" s="13" t="str">
        <f t="shared" si="93"/>
        <v>N/A</v>
      </c>
      <c r="EY65" s="13" t="str">
        <f t="shared" si="94"/>
        <v>N/A</v>
      </c>
      <c r="EZ65" s="13" t="str">
        <f t="shared" si="95"/>
        <v>N/A</v>
      </c>
      <c r="FA65" s="27">
        <v>320.10000000000002</v>
      </c>
      <c r="FB65" s="13" t="str">
        <f t="shared" si="96"/>
        <v>N/A</v>
      </c>
      <c r="FC65" s="13" t="str">
        <f t="shared" si="97"/>
        <v>N/A</v>
      </c>
      <c r="FD65" s="13" t="str">
        <f t="shared" si="98"/>
        <v>N/A</v>
      </c>
      <c r="FE65" s="13" t="str">
        <f t="shared" si="99"/>
        <v>N/A</v>
      </c>
      <c r="FF65" s="13" t="str">
        <f t="shared" si="100"/>
        <v>N/A</v>
      </c>
      <c r="FG65" s="13" t="str">
        <f t="shared" si="101"/>
        <v>N/A</v>
      </c>
    </row>
    <row r="66" spans="22:163" x14ac:dyDescent="0.25">
      <c r="V66" s="33"/>
      <c r="X66" s="27">
        <v>400.1</v>
      </c>
      <c r="Y66" s="13" t="str">
        <f t="shared" si="0"/>
        <v xml:space="preserve"> </v>
      </c>
      <c r="Z66" s="13" t="str">
        <f t="shared" si="1"/>
        <v xml:space="preserve"> </v>
      </c>
      <c r="AA66" s="13" t="str">
        <f t="shared" si="2"/>
        <v xml:space="preserve"> </v>
      </c>
      <c r="AB66" s="13" t="str">
        <f t="shared" si="3"/>
        <v xml:space="preserve"> </v>
      </c>
      <c r="AC66" s="13" t="str">
        <f t="shared" si="4"/>
        <v xml:space="preserve"> </v>
      </c>
      <c r="AD66" s="13" t="str">
        <f t="shared" si="5"/>
        <v xml:space="preserve"> </v>
      </c>
      <c r="AE66" s="27">
        <v>400.1</v>
      </c>
      <c r="AF66" s="13" t="str">
        <f t="shared" si="6"/>
        <v>Micrologic 5.0</v>
      </c>
      <c r="AG66" s="13" t="str">
        <f t="shared" si="7"/>
        <v>Micrologic 5.0</v>
      </c>
      <c r="AH66" s="13" t="str">
        <f t="shared" si="8"/>
        <v>Micrologic 5.0</v>
      </c>
      <c r="AI66" s="13" t="str">
        <f t="shared" si="9"/>
        <v>Micrologic 5.0</v>
      </c>
      <c r="AJ66" s="13" t="str">
        <f t="shared" si="10"/>
        <v>Micrologic 5.0</v>
      </c>
      <c r="AK66" s="13" t="str">
        <f t="shared" si="11"/>
        <v>Micrologic 5.0</v>
      </c>
      <c r="AL66" s="27">
        <v>400.1</v>
      </c>
      <c r="AM66" s="13" t="str">
        <f t="shared" si="102"/>
        <v>800A</v>
      </c>
      <c r="AN66" s="13" t="str">
        <f t="shared" si="103"/>
        <v>800A</v>
      </c>
      <c r="AO66" s="13" t="str">
        <f t="shared" si="104"/>
        <v>800A</v>
      </c>
      <c r="AP66" s="13" t="str">
        <f t="shared" si="105"/>
        <v>800A</v>
      </c>
      <c r="AQ66" s="13" t="str">
        <f t="shared" si="106"/>
        <v>800A</v>
      </c>
      <c r="AR66" s="13" t="str">
        <f t="shared" si="107"/>
        <v>800A</v>
      </c>
      <c r="AS66" s="27">
        <v>400.1</v>
      </c>
      <c r="AT66" s="13" t="str">
        <f t="shared" si="108"/>
        <v>560A (i.e. 0.7xIn)</v>
      </c>
      <c r="AU66" s="13" t="str">
        <f t="shared" si="109"/>
        <v>560A (i.e. 0.7xIn)</v>
      </c>
      <c r="AV66" s="13" t="str">
        <f t="shared" si="110"/>
        <v>560A (i.e. 0.7xIn)</v>
      </c>
      <c r="AW66" s="13" t="str">
        <f t="shared" si="111"/>
        <v>560A (i.e. 0.7xIn)</v>
      </c>
      <c r="AX66" s="13" t="str">
        <f t="shared" si="112"/>
        <v>560A (i.e. 0.7xIn)</v>
      </c>
      <c r="AY66" s="13" t="str">
        <f t="shared" si="113"/>
        <v>560A (i.e. 0.7xIn)</v>
      </c>
      <c r="AZ66" s="27">
        <v>400.1</v>
      </c>
      <c r="BA66" s="13" t="str">
        <f t="shared" si="12"/>
        <v>8s</v>
      </c>
      <c r="BB66" s="13" t="str">
        <f t="shared" si="13"/>
        <v>8s</v>
      </c>
      <c r="BC66" s="13" t="str">
        <f t="shared" si="14"/>
        <v>8s</v>
      </c>
      <c r="BD66" s="13" t="str">
        <f t="shared" si="15"/>
        <v>8s</v>
      </c>
      <c r="BE66" s="13" t="str">
        <f t="shared" si="16"/>
        <v>8s</v>
      </c>
      <c r="BF66" s="13" t="str">
        <f t="shared" si="17"/>
        <v>8s</v>
      </c>
      <c r="BG66" s="27">
        <v>400.1</v>
      </c>
      <c r="BH66" s="13" t="str">
        <f t="shared" si="18"/>
        <v>1680A (i.e. 3xIr)</v>
      </c>
      <c r="BI66" s="13" t="str">
        <f t="shared" si="19"/>
        <v>1680A (i.e. 3xIr)</v>
      </c>
      <c r="BJ66" s="13" t="str">
        <f t="shared" si="20"/>
        <v>2240A (i.e. 4xIr)</v>
      </c>
      <c r="BK66" s="13" t="str">
        <f t="shared" si="21"/>
        <v>3360A (i.e. 6xIr)</v>
      </c>
      <c r="BL66" s="13" t="str">
        <f t="shared" si="22"/>
        <v>3360A (i.e. 6xIr)</v>
      </c>
      <c r="BM66" s="13" t="str">
        <f t="shared" si="23"/>
        <v>3360A (i.e. 6xIr)</v>
      </c>
      <c r="BN66" s="27">
        <v>400.1</v>
      </c>
      <c r="BO66" s="13" t="str">
        <f t="shared" si="24"/>
        <v>0.1s, IxIxt on</v>
      </c>
      <c r="BP66" s="13" t="str">
        <f t="shared" si="25"/>
        <v>0.1s, IxIxt on</v>
      </c>
      <c r="BQ66" s="13" t="str">
        <f t="shared" si="26"/>
        <v>0.1s, IxIxt on</v>
      </c>
      <c r="BR66" s="13" t="str">
        <f t="shared" si="27"/>
        <v>0.2s, IxIxt on</v>
      </c>
      <c r="BS66" s="13" t="str">
        <f t="shared" si="28"/>
        <v>0.2s, IxIxt on</v>
      </c>
      <c r="BT66" s="13" t="str">
        <f t="shared" si="29"/>
        <v>0.2s, IxIxt on</v>
      </c>
      <c r="BU66" s="27">
        <v>400.1</v>
      </c>
      <c r="BV66" s="13" t="str">
        <f t="shared" si="30"/>
        <v>3200A (i.e. 4xIn)</v>
      </c>
      <c r="BW66" s="13" t="str">
        <f t="shared" si="31"/>
        <v>3200A (i.e. 4xIn)</v>
      </c>
      <c r="BX66" s="13" t="str">
        <f t="shared" si="32"/>
        <v>6400A (i.e. 8xIn)</v>
      </c>
      <c r="BY66" s="13" t="str">
        <f t="shared" si="33"/>
        <v>6400A (i.e. 8xIn)</v>
      </c>
      <c r="BZ66" s="13" t="str">
        <f t="shared" si="34"/>
        <v>6400A (i.e. 8xIn)</v>
      </c>
      <c r="CA66" s="13" t="str">
        <f t="shared" si="35"/>
        <v>8000A (i.e. 10xIn)</v>
      </c>
      <c r="CB66" s="27">
        <v>400.1</v>
      </c>
      <c r="CC66" s="13" t="str">
        <f t="shared" si="36"/>
        <v>N/A</v>
      </c>
      <c r="CD66" s="13" t="str">
        <f t="shared" si="37"/>
        <v>N/A</v>
      </c>
      <c r="CE66" s="13" t="str">
        <f t="shared" si="38"/>
        <v>N/A</v>
      </c>
      <c r="CF66" s="13" t="str">
        <f t="shared" si="39"/>
        <v>N/A</v>
      </c>
      <c r="CG66" s="13" t="str">
        <f t="shared" si="40"/>
        <v>N/A</v>
      </c>
      <c r="CH66" s="13" t="str">
        <f t="shared" si="41"/>
        <v>N/A</v>
      </c>
      <c r="CI66" s="27">
        <v>400.1</v>
      </c>
      <c r="CJ66" s="13" t="str">
        <f t="shared" si="42"/>
        <v>N/A</v>
      </c>
      <c r="CK66" s="13" t="str">
        <f t="shared" si="43"/>
        <v>N/A</v>
      </c>
      <c r="CL66" s="13" t="str">
        <f t="shared" si="44"/>
        <v>N/A</v>
      </c>
      <c r="CM66" s="13" t="str">
        <f t="shared" si="45"/>
        <v>N/A</v>
      </c>
      <c r="CN66" s="13" t="str">
        <f t="shared" si="46"/>
        <v>N/A</v>
      </c>
      <c r="CO66" s="13" t="str">
        <f t="shared" si="47"/>
        <v>N/A</v>
      </c>
      <c r="CP66" s="27">
        <v>400.1</v>
      </c>
      <c r="CQ66" s="13" t="str">
        <f t="shared" si="48"/>
        <v xml:space="preserve"> </v>
      </c>
      <c r="CR66" s="13" t="str">
        <f t="shared" si="49"/>
        <v xml:space="preserve"> </v>
      </c>
      <c r="CS66" s="13" t="str">
        <f t="shared" si="50"/>
        <v xml:space="preserve"> </v>
      </c>
      <c r="CT66" s="13" t="str">
        <f t="shared" si="51"/>
        <v xml:space="preserve"> </v>
      </c>
      <c r="CU66" s="13" t="str">
        <f t="shared" si="52"/>
        <v xml:space="preserve"> </v>
      </c>
      <c r="CV66" s="13" t="str">
        <f t="shared" si="53"/>
        <v xml:space="preserve"> </v>
      </c>
      <c r="CW66" s="27">
        <v>400.1</v>
      </c>
      <c r="CX66" s="13" t="str">
        <f t="shared" si="114"/>
        <v>Micrologic 5.0</v>
      </c>
      <c r="CY66" s="13" t="str">
        <f t="shared" si="115"/>
        <v>Micrologic 5.0</v>
      </c>
      <c r="CZ66" s="13" t="str">
        <f t="shared" si="116"/>
        <v>Micrologic 5.0</v>
      </c>
      <c r="DA66" s="13" t="str">
        <f t="shared" si="117"/>
        <v>Micrologic 5.0</v>
      </c>
      <c r="DB66" s="13" t="str">
        <f t="shared" si="118"/>
        <v>Micrologic 5.0</v>
      </c>
      <c r="DC66" s="13" t="str">
        <f t="shared" si="119"/>
        <v>Micrologic 5.0</v>
      </c>
      <c r="DD66" s="27">
        <v>400.1</v>
      </c>
      <c r="DE66" s="13" t="str">
        <f t="shared" si="54"/>
        <v>800A</v>
      </c>
      <c r="DF66" s="13" t="str">
        <f t="shared" si="55"/>
        <v>800A</v>
      </c>
      <c r="DG66" s="13" t="str">
        <f t="shared" si="56"/>
        <v>800A</v>
      </c>
      <c r="DH66" s="13" t="str">
        <f t="shared" si="57"/>
        <v>800A</v>
      </c>
      <c r="DI66" s="13" t="str">
        <f t="shared" si="58"/>
        <v>800A</v>
      </c>
      <c r="DJ66" s="13" t="str">
        <f t="shared" si="59"/>
        <v>800A</v>
      </c>
      <c r="DK66" s="27">
        <v>400.1</v>
      </c>
      <c r="DL66" s="13" t="str">
        <f t="shared" si="60"/>
        <v>480A (i.e. 0.6xIn)</v>
      </c>
      <c r="DM66" s="13" t="str">
        <f t="shared" si="61"/>
        <v>480A (i.e. 0.6xIn)</v>
      </c>
      <c r="DN66" s="13" t="str">
        <f t="shared" si="62"/>
        <v>480A (i.e. 0.6xIn)</v>
      </c>
      <c r="DO66" s="13" t="str">
        <f t="shared" si="63"/>
        <v>480A (i.e. 0.6xIn)</v>
      </c>
      <c r="DP66" s="13" t="str">
        <f t="shared" si="64"/>
        <v>480A (i.e. 0.6xIn)</v>
      </c>
      <c r="DQ66" s="13" t="str">
        <f t="shared" si="65"/>
        <v>480A (i.e. 0.6xIn)</v>
      </c>
      <c r="DR66" s="27">
        <v>400.1</v>
      </c>
      <c r="DS66" s="13" t="str">
        <f t="shared" si="66"/>
        <v>8s</v>
      </c>
      <c r="DT66" s="13" t="str">
        <f t="shared" si="67"/>
        <v>8s</v>
      </c>
      <c r="DU66" s="13" t="str">
        <f t="shared" si="68"/>
        <v>8s</v>
      </c>
      <c r="DV66" s="13" t="str">
        <f t="shared" si="69"/>
        <v>8s</v>
      </c>
      <c r="DW66" s="13" t="str">
        <f t="shared" si="70"/>
        <v>8s</v>
      </c>
      <c r="DX66" s="13" t="str">
        <f t="shared" si="71"/>
        <v>8s</v>
      </c>
      <c r="DY66" s="27">
        <v>400.1</v>
      </c>
      <c r="DZ66" s="13" t="str">
        <f t="shared" si="72"/>
        <v>1440A (i.e. 3xIr)</v>
      </c>
      <c r="EA66" s="13" t="str">
        <f t="shared" si="73"/>
        <v>1440A (i.e. 3xIr)</v>
      </c>
      <c r="EB66" s="13" t="str">
        <f t="shared" si="74"/>
        <v>1440A (i.e. 3xIr)</v>
      </c>
      <c r="EC66" s="13" t="str">
        <f t="shared" si="75"/>
        <v>2400A (i.e. 5xIr)</v>
      </c>
      <c r="ED66" s="13" t="str">
        <f t="shared" si="76"/>
        <v>2400A (i.e. 5xIr)</v>
      </c>
      <c r="EE66" s="13" t="str">
        <f t="shared" si="77"/>
        <v>2400A (i.e. 5xIr)</v>
      </c>
      <c r="EF66" s="27">
        <v>400.1</v>
      </c>
      <c r="EG66" s="13" t="str">
        <f t="shared" si="78"/>
        <v>0.1s, IxIxt on</v>
      </c>
      <c r="EH66" s="13" t="str">
        <f t="shared" si="79"/>
        <v>0.1s, IxIxt on</v>
      </c>
      <c r="EI66" s="13" t="str">
        <f t="shared" si="80"/>
        <v>0.1s, IxIxt on</v>
      </c>
      <c r="EJ66" s="13" t="str">
        <f t="shared" si="81"/>
        <v>0.1s, IxIxt on</v>
      </c>
      <c r="EK66" s="13" t="str">
        <f t="shared" si="82"/>
        <v>0.1s, IxIxt on</v>
      </c>
      <c r="EL66" s="13" t="str">
        <f t="shared" si="83"/>
        <v>0.1s, IxIxt on</v>
      </c>
      <c r="EM66" s="27">
        <v>400.1</v>
      </c>
      <c r="EN66" s="13" t="str">
        <f t="shared" si="84"/>
        <v>3200A (i.e. 4xIn)</v>
      </c>
      <c r="EO66" s="13" t="str">
        <f t="shared" si="85"/>
        <v>3200A (i.e. 4xIn)</v>
      </c>
      <c r="EP66" s="13" t="str">
        <f t="shared" si="86"/>
        <v>4800A (i.e. 6xIn)</v>
      </c>
      <c r="EQ66" s="13" t="str">
        <f t="shared" si="87"/>
        <v>4800A (i.e. 6xIn)</v>
      </c>
      <c r="ER66" s="13" t="str">
        <f t="shared" si="88"/>
        <v>4800A (i.e. 6xIn)</v>
      </c>
      <c r="ES66" s="13" t="str">
        <f t="shared" si="89"/>
        <v>6400A (i.e. 8xIn)</v>
      </c>
      <c r="ET66" s="27">
        <v>400.1</v>
      </c>
      <c r="EU66" s="13" t="str">
        <f t="shared" si="90"/>
        <v>N/A</v>
      </c>
      <c r="EV66" s="13" t="str">
        <f t="shared" si="91"/>
        <v>N/A</v>
      </c>
      <c r="EW66" s="13" t="str">
        <f t="shared" si="92"/>
        <v>N/A</v>
      </c>
      <c r="EX66" s="13" t="str">
        <f t="shared" si="93"/>
        <v>N/A</v>
      </c>
      <c r="EY66" s="13" t="str">
        <f t="shared" si="94"/>
        <v>N/A</v>
      </c>
      <c r="EZ66" s="13" t="str">
        <f t="shared" si="95"/>
        <v>N/A</v>
      </c>
      <c r="FA66" s="27">
        <v>400.1</v>
      </c>
      <c r="FB66" s="13" t="str">
        <f t="shared" si="96"/>
        <v>N/A</v>
      </c>
      <c r="FC66" s="13" t="str">
        <f t="shared" si="97"/>
        <v>N/A</v>
      </c>
      <c r="FD66" s="13" t="str">
        <f t="shared" si="98"/>
        <v>N/A</v>
      </c>
      <c r="FE66" s="13" t="str">
        <f t="shared" si="99"/>
        <v>N/A</v>
      </c>
      <c r="FF66" s="13" t="str">
        <f t="shared" si="100"/>
        <v>N/A</v>
      </c>
      <c r="FG66" s="13" t="str">
        <f t="shared" si="101"/>
        <v>N/A</v>
      </c>
    </row>
    <row r="67" spans="22:163" x14ac:dyDescent="0.25">
      <c r="V67" s="33"/>
      <c r="X67" s="27">
        <v>435</v>
      </c>
      <c r="Y67" s="13" t="str">
        <f t="shared" si="0"/>
        <v>MCCB load is above T/F rating</v>
      </c>
      <c r="Z67" s="13" t="str">
        <f t="shared" si="1"/>
        <v xml:space="preserve"> </v>
      </c>
      <c r="AA67" s="13" t="str">
        <f t="shared" si="2"/>
        <v xml:space="preserve"> </v>
      </c>
      <c r="AB67" s="13" t="str">
        <f t="shared" si="3"/>
        <v xml:space="preserve"> </v>
      </c>
      <c r="AC67" s="13" t="str">
        <f t="shared" si="4"/>
        <v xml:space="preserve"> </v>
      </c>
      <c r="AD67" s="13" t="str">
        <f t="shared" si="5"/>
        <v xml:space="preserve"> </v>
      </c>
      <c r="AE67" s="27">
        <v>435</v>
      </c>
      <c r="AF67" s="13" t="str">
        <f t="shared" si="6"/>
        <v xml:space="preserve"> </v>
      </c>
      <c r="AG67" s="13" t="str">
        <f t="shared" si="7"/>
        <v>Micrologic 5.0</v>
      </c>
      <c r="AH67" s="13" t="str">
        <f t="shared" si="8"/>
        <v>Micrologic 5.0</v>
      </c>
      <c r="AI67" s="13" t="str">
        <f t="shared" si="9"/>
        <v>Micrologic 5.0</v>
      </c>
      <c r="AJ67" s="13" t="str">
        <f t="shared" si="10"/>
        <v>Micrologic 5.0</v>
      </c>
      <c r="AK67" s="13" t="str">
        <f t="shared" si="11"/>
        <v>Micrologic 5.0</v>
      </c>
      <c r="AL67" s="27">
        <v>435</v>
      </c>
      <c r="AM67" s="13" t="str">
        <f t="shared" si="102"/>
        <v xml:space="preserve"> </v>
      </c>
      <c r="AN67" s="13" t="str">
        <f t="shared" si="103"/>
        <v>800A</v>
      </c>
      <c r="AO67" s="13" t="str">
        <f t="shared" si="104"/>
        <v>800A</v>
      </c>
      <c r="AP67" s="13" t="str">
        <f t="shared" si="105"/>
        <v>800A</v>
      </c>
      <c r="AQ67" s="13" t="str">
        <f t="shared" si="106"/>
        <v>800A</v>
      </c>
      <c r="AR67" s="13" t="str">
        <f t="shared" si="107"/>
        <v>800A</v>
      </c>
      <c r="AS67" s="27">
        <v>435</v>
      </c>
      <c r="AT67" s="13" t="str">
        <f t="shared" si="108"/>
        <v xml:space="preserve"> </v>
      </c>
      <c r="AU67" s="13" t="str">
        <f t="shared" si="109"/>
        <v>560A (i.e. 0.7xIn)</v>
      </c>
      <c r="AV67" s="13" t="str">
        <f t="shared" si="110"/>
        <v>560A (i.e. 0.7xIn)</v>
      </c>
      <c r="AW67" s="13" t="str">
        <f t="shared" si="111"/>
        <v>560A (i.e. 0.7xIn)</v>
      </c>
      <c r="AX67" s="13" t="str">
        <f t="shared" si="112"/>
        <v>560A (i.e. 0.7xIn)</v>
      </c>
      <c r="AY67" s="13" t="str">
        <f t="shared" si="113"/>
        <v>560A (i.e. 0.7xIn)</v>
      </c>
      <c r="AZ67" s="27">
        <v>435</v>
      </c>
      <c r="BA67" s="13" t="str">
        <f t="shared" si="12"/>
        <v xml:space="preserve"> </v>
      </c>
      <c r="BB67" s="13" t="str">
        <f t="shared" si="13"/>
        <v>8s</v>
      </c>
      <c r="BC67" s="13" t="str">
        <f t="shared" si="14"/>
        <v>8s</v>
      </c>
      <c r="BD67" s="13" t="str">
        <f t="shared" si="15"/>
        <v>8s</v>
      </c>
      <c r="BE67" s="13" t="str">
        <f t="shared" si="16"/>
        <v>8s</v>
      </c>
      <c r="BF67" s="13" t="str">
        <f t="shared" si="17"/>
        <v>8s</v>
      </c>
      <c r="BG67" s="27">
        <v>435</v>
      </c>
      <c r="BH67" s="13" t="str">
        <f t="shared" si="18"/>
        <v xml:space="preserve"> </v>
      </c>
      <c r="BI67" s="13" t="str">
        <f t="shared" si="19"/>
        <v>1680A (i.e. 3xIr)</v>
      </c>
      <c r="BJ67" s="13" t="str">
        <f t="shared" si="20"/>
        <v>2240A (i.e. 4xIr)</v>
      </c>
      <c r="BK67" s="13" t="str">
        <f t="shared" si="21"/>
        <v>3360A (i.e. 6xIr)</v>
      </c>
      <c r="BL67" s="13" t="str">
        <f t="shared" si="22"/>
        <v>3360A (i.e. 6xIr)</v>
      </c>
      <c r="BM67" s="13" t="str">
        <f t="shared" si="23"/>
        <v>3360A (i.e. 6xIr)</v>
      </c>
      <c r="BN67" s="27">
        <v>435</v>
      </c>
      <c r="BO67" s="13" t="str">
        <f t="shared" si="24"/>
        <v xml:space="preserve"> </v>
      </c>
      <c r="BP67" s="13" t="str">
        <f t="shared" si="25"/>
        <v>0.1s, IxIxt on</v>
      </c>
      <c r="BQ67" s="13" t="str">
        <f t="shared" si="26"/>
        <v>0.1s, IxIxt on</v>
      </c>
      <c r="BR67" s="13" t="str">
        <f t="shared" si="27"/>
        <v>0.2s, IxIxt on</v>
      </c>
      <c r="BS67" s="13" t="str">
        <f t="shared" si="28"/>
        <v>0.2s, IxIxt on</v>
      </c>
      <c r="BT67" s="13" t="str">
        <f t="shared" si="29"/>
        <v>0.2s, IxIxt on</v>
      </c>
      <c r="BU67" s="27">
        <v>435</v>
      </c>
      <c r="BV67" s="13" t="str">
        <f t="shared" si="30"/>
        <v xml:space="preserve"> </v>
      </c>
      <c r="BW67" s="13" t="str">
        <f t="shared" si="31"/>
        <v>3200A (i.e. 4xIn)</v>
      </c>
      <c r="BX67" s="13" t="str">
        <f t="shared" si="32"/>
        <v>6400A (i.e. 8xIn)</v>
      </c>
      <c r="BY67" s="13" t="str">
        <f t="shared" si="33"/>
        <v>6400A (i.e. 8xIn)</v>
      </c>
      <c r="BZ67" s="13" t="str">
        <f t="shared" si="34"/>
        <v>6400A (i.e. 8xIn)</v>
      </c>
      <c r="CA67" s="13" t="str">
        <f t="shared" si="35"/>
        <v>8000A (i.e. 10xIn)</v>
      </c>
      <c r="CB67" s="27">
        <v>435</v>
      </c>
      <c r="CC67" s="13" t="str">
        <f t="shared" si="36"/>
        <v xml:space="preserve"> </v>
      </c>
      <c r="CD67" s="13" t="str">
        <f t="shared" si="37"/>
        <v>N/A</v>
      </c>
      <c r="CE67" s="13" t="str">
        <f t="shared" si="38"/>
        <v>N/A</v>
      </c>
      <c r="CF67" s="13" t="str">
        <f t="shared" si="39"/>
        <v>N/A</v>
      </c>
      <c r="CG67" s="13" t="str">
        <f t="shared" si="40"/>
        <v>N/A</v>
      </c>
      <c r="CH67" s="13" t="str">
        <f t="shared" si="41"/>
        <v>N/A</v>
      </c>
      <c r="CI67" s="27">
        <v>435</v>
      </c>
      <c r="CJ67" s="13" t="str">
        <f t="shared" si="42"/>
        <v xml:space="preserve"> </v>
      </c>
      <c r="CK67" s="13" t="str">
        <f t="shared" si="43"/>
        <v>N/A</v>
      </c>
      <c r="CL67" s="13" t="str">
        <f t="shared" si="44"/>
        <v>N/A</v>
      </c>
      <c r="CM67" s="13" t="str">
        <f t="shared" si="45"/>
        <v>N/A</v>
      </c>
      <c r="CN67" s="13" t="str">
        <f t="shared" si="46"/>
        <v>N/A</v>
      </c>
      <c r="CO67" s="13" t="str">
        <f t="shared" si="47"/>
        <v>N/A</v>
      </c>
      <c r="CP67" s="27">
        <v>435</v>
      </c>
      <c r="CQ67" s="13" t="str">
        <f t="shared" si="48"/>
        <v>MCCB load is above T/F rating</v>
      </c>
      <c r="CR67" s="13" t="str">
        <f t="shared" si="49"/>
        <v xml:space="preserve"> </v>
      </c>
      <c r="CS67" s="13" t="str">
        <f t="shared" si="50"/>
        <v xml:space="preserve"> </v>
      </c>
      <c r="CT67" s="13" t="str">
        <f t="shared" si="51"/>
        <v xml:space="preserve"> </v>
      </c>
      <c r="CU67" s="13" t="str">
        <f t="shared" si="52"/>
        <v xml:space="preserve"> </v>
      </c>
      <c r="CV67" s="13" t="str">
        <f t="shared" si="53"/>
        <v xml:space="preserve"> </v>
      </c>
      <c r="CW67" s="27">
        <v>435</v>
      </c>
      <c r="CX67" s="13" t="str">
        <f t="shared" si="114"/>
        <v xml:space="preserve"> </v>
      </c>
      <c r="CY67" s="13" t="str">
        <f t="shared" si="115"/>
        <v>Micrologic 5.0</v>
      </c>
      <c r="CZ67" s="13" t="str">
        <f t="shared" si="116"/>
        <v>Micrologic 5.0</v>
      </c>
      <c r="DA67" s="13" t="str">
        <f t="shared" si="117"/>
        <v>Micrologic 5.0</v>
      </c>
      <c r="DB67" s="13" t="str">
        <f t="shared" si="118"/>
        <v>Micrologic 5.0</v>
      </c>
      <c r="DC67" s="13" t="str">
        <f t="shared" si="119"/>
        <v>Micrologic 5.0</v>
      </c>
      <c r="DD67" s="27">
        <v>435</v>
      </c>
      <c r="DE67" s="13" t="str">
        <f t="shared" si="54"/>
        <v xml:space="preserve"> </v>
      </c>
      <c r="DF67" s="13" t="str">
        <f t="shared" si="55"/>
        <v>800A</v>
      </c>
      <c r="DG67" s="13" t="str">
        <f t="shared" si="56"/>
        <v>800A</v>
      </c>
      <c r="DH67" s="13" t="str">
        <f t="shared" si="57"/>
        <v>800A</v>
      </c>
      <c r="DI67" s="13" t="str">
        <f t="shared" si="58"/>
        <v>800A</v>
      </c>
      <c r="DJ67" s="13" t="str">
        <f t="shared" si="59"/>
        <v>800A</v>
      </c>
      <c r="DK67" s="27">
        <v>435</v>
      </c>
      <c r="DL67" s="13" t="str">
        <f t="shared" si="60"/>
        <v xml:space="preserve"> </v>
      </c>
      <c r="DM67" s="13" t="str">
        <f t="shared" si="61"/>
        <v>480A (i.e. 0.6xIn)</v>
      </c>
      <c r="DN67" s="13" t="str">
        <f t="shared" si="62"/>
        <v>480A (i.e. 0.6xIn)</v>
      </c>
      <c r="DO67" s="13" t="str">
        <f t="shared" si="63"/>
        <v>480A (i.e. 0.6xIn)</v>
      </c>
      <c r="DP67" s="13" t="str">
        <f t="shared" si="64"/>
        <v>480A (i.e. 0.6xIn)</v>
      </c>
      <c r="DQ67" s="13" t="str">
        <f t="shared" si="65"/>
        <v>480A (i.e. 0.6xIn)</v>
      </c>
      <c r="DR67" s="27">
        <v>435</v>
      </c>
      <c r="DS67" s="13" t="str">
        <f t="shared" si="66"/>
        <v xml:space="preserve"> </v>
      </c>
      <c r="DT67" s="13" t="str">
        <f t="shared" si="67"/>
        <v>8s</v>
      </c>
      <c r="DU67" s="13" t="str">
        <f t="shared" si="68"/>
        <v>8s</v>
      </c>
      <c r="DV67" s="13" t="str">
        <f t="shared" si="69"/>
        <v>8s</v>
      </c>
      <c r="DW67" s="13" t="str">
        <f t="shared" si="70"/>
        <v>8s</v>
      </c>
      <c r="DX67" s="13" t="str">
        <f t="shared" si="71"/>
        <v>8s</v>
      </c>
      <c r="DY67" s="27">
        <v>435</v>
      </c>
      <c r="DZ67" s="13" t="str">
        <f t="shared" si="72"/>
        <v xml:space="preserve"> </v>
      </c>
      <c r="EA67" s="13" t="str">
        <f t="shared" si="73"/>
        <v>1440A (i.e. 3xIr)</v>
      </c>
      <c r="EB67" s="13" t="str">
        <f t="shared" si="74"/>
        <v>1440A (i.e. 3xIr)</v>
      </c>
      <c r="EC67" s="13" t="str">
        <f t="shared" si="75"/>
        <v>2400A (i.e. 5xIr)</v>
      </c>
      <c r="ED67" s="13" t="str">
        <f t="shared" si="76"/>
        <v>2400A (i.e. 5xIr)</v>
      </c>
      <c r="EE67" s="13" t="str">
        <f t="shared" si="77"/>
        <v>2400A (i.e. 5xIr)</v>
      </c>
      <c r="EF67" s="27">
        <v>435</v>
      </c>
      <c r="EG67" s="13" t="str">
        <f t="shared" si="78"/>
        <v xml:space="preserve"> </v>
      </c>
      <c r="EH67" s="13" t="str">
        <f t="shared" si="79"/>
        <v>0.1s, IxIxt on</v>
      </c>
      <c r="EI67" s="13" t="str">
        <f t="shared" si="80"/>
        <v>0.1s, IxIxt on</v>
      </c>
      <c r="EJ67" s="13" t="str">
        <f t="shared" si="81"/>
        <v>0.1s, IxIxt on</v>
      </c>
      <c r="EK67" s="13" t="str">
        <f t="shared" si="82"/>
        <v>0.1s, IxIxt on</v>
      </c>
      <c r="EL67" s="13" t="str">
        <f t="shared" si="83"/>
        <v>0.1s, IxIxt on</v>
      </c>
      <c r="EM67" s="27">
        <v>435</v>
      </c>
      <c r="EN67" s="13" t="str">
        <f t="shared" si="84"/>
        <v xml:space="preserve"> </v>
      </c>
      <c r="EO67" s="13" t="str">
        <f t="shared" si="85"/>
        <v>3200A (i.e. 4xIn)</v>
      </c>
      <c r="EP67" s="13" t="str">
        <f t="shared" si="86"/>
        <v>4800A (i.e. 6xIn)</v>
      </c>
      <c r="EQ67" s="13" t="str">
        <f t="shared" si="87"/>
        <v>4800A (i.e. 6xIn)</v>
      </c>
      <c r="ER67" s="13" t="str">
        <f t="shared" si="88"/>
        <v>4800A (i.e. 6xIn)</v>
      </c>
      <c r="ES67" s="13" t="str">
        <f t="shared" si="89"/>
        <v>6400A (i.e. 8xIn)</v>
      </c>
      <c r="ET67" s="27">
        <v>435</v>
      </c>
      <c r="EU67" s="13" t="str">
        <f t="shared" si="90"/>
        <v xml:space="preserve"> </v>
      </c>
      <c r="EV67" s="13" t="str">
        <f t="shared" si="91"/>
        <v>N/A</v>
      </c>
      <c r="EW67" s="13" t="str">
        <f t="shared" si="92"/>
        <v>N/A</v>
      </c>
      <c r="EX67" s="13" t="str">
        <f t="shared" si="93"/>
        <v>N/A</v>
      </c>
      <c r="EY67" s="13" t="str">
        <f t="shared" si="94"/>
        <v>N/A</v>
      </c>
      <c r="EZ67" s="13" t="str">
        <f t="shared" si="95"/>
        <v>N/A</v>
      </c>
      <c r="FA67" s="27">
        <v>435</v>
      </c>
      <c r="FB67" s="13" t="str">
        <f t="shared" si="96"/>
        <v xml:space="preserve"> </v>
      </c>
      <c r="FC67" s="13" t="str">
        <f t="shared" si="97"/>
        <v>N/A</v>
      </c>
      <c r="FD67" s="13" t="str">
        <f t="shared" si="98"/>
        <v>N/A</v>
      </c>
      <c r="FE67" s="13" t="str">
        <f t="shared" si="99"/>
        <v>N/A</v>
      </c>
      <c r="FF67" s="13" t="str">
        <f t="shared" si="100"/>
        <v>N/A</v>
      </c>
      <c r="FG67" s="13" t="str">
        <f t="shared" si="101"/>
        <v>N/A</v>
      </c>
    </row>
    <row r="68" spans="22:163" x14ac:dyDescent="0.25">
      <c r="V68" s="33"/>
      <c r="X68" s="27">
        <v>457</v>
      </c>
      <c r="Y68" s="13" t="str">
        <f t="shared" si="0"/>
        <v>MCCB load is above T/F rating</v>
      </c>
      <c r="Z68" s="13" t="str">
        <f t="shared" si="1"/>
        <v>MCCB load is above T/F rating</v>
      </c>
      <c r="AA68" s="13" t="str">
        <f t="shared" si="2"/>
        <v xml:space="preserve"> </v>
      </c>
      <c r="AB68" s="13" t="str">
        <f t="shared" si="3"/>
        <v xml:space="preserve"> </v>
      </c>
      <c r="AC68" s="13" t="str">
        <f t="shared" si="4"/>
        <v xml:space="preserve"> </v>
      </c>
      <c r="AD68" s="13" t="str">
        <f t="shared" si="5"/>
        <v xml:space="preserve"> </v>
      </c>
      <c r="AE68" s="27">
        <v>457</v>
      </c>
      <c r="AF68" s="13" t="str">
        <f t="shared" si="6"/>
        <v xml:space="preserve"> </v>
      </c>
      <c r="AG68" s="13" t="str">
        <f t="shared" si="7"/>
        <v xml:space="preserve"> </v>
      </c>
      <c r="AH68" s="13" t="str">
        <f t="shared" si="8"/>
        <v>Micrologic 5.0</v>
      </c>
      <c r="AI68" s="13" t="str">
        <f t="shared" si="9"/>
        <v>Micrologic 5.0</v>
      </c>
      <c r="AJ68" s="13" t="str">
        <f t="shared" si="10"/>
        <v>Micrologic 5.0</v>
      </c>
      <c r="AK68" s="13" t="str">
        <f t="shared" si="11"/>
        <v>Micrologic 5.0</v>
      </c>
      <c r="AL68" s="27">
        <v>457</v>
      </c>
      <c r="AM68" s="13" t="str">
        <f t="shared" si="102"/>
        <v xml:space="preserve"> </v>
      </c>
      <c r="AN68" s="13" t="str">
        <f t="shared" si="103"/>
        <v xml:space="preserve"> </v>
      </c>
      <c r="AO68" s="13" t="str">
        <f t="shared" si="104"/>
        <v>800A</v>
      </c>
      <c r="AP68" s="13" t="str">
        <f t="shared" si="105"/>
        <v>800A</v>
      </c>
      <c r="AQ68" s="13" t="str">
        <f t="shared" si="106"/>
        <v>800A</v>
      </c>
      <c r="AR68" s="13" t="str">
        <f t="shared" si="107"/>
        <v>800A</v>
      </c>
      <c r="AS68" s="27">
        <v>457</v>
      </c>
      <c r="AT68" s="13" t="str">
        <f t="shared" si="108"/>
        <v xml:space="preserve"> </v>
      </c>
      <c r="AU68" s="13" t="str">
        <f t="shared" si="109"/>
        <v xml:space="preserve"> </v>
      </c>
      <c r="AV68" s="13" t="str">
        <f t="shared" si="110"/>
        <v>560A (i.e. 0.7xIn)</v>
      </c>
      <c r="AW68" s="13" t="str">
        <f t="shared" si="111"/>
        <v>560A (i.e. 0.7xIn)</v>
      </c>
      <c r="AX68" s="13" t="str">
        <f t="shared" si="112"/>
        <v>560A (i.e. 0.7xIn)</v>
      </c>
      <c r="AY68" s="13" t="str">
        <f t="shared" si="113"/>
        <v>560A (i.e. 0.7xIn)</v>
      </c>
      <c r="AZ68" s="27">
        <v>457</v>
      </c>
      <c r="BA68" s="13" t="str">
        <f t="shared" si="12"/>
        <v xml:space="preserve"> </v>
      </c>
      <c r="BB68" s="13" t="str">
        <f t="shared" si="13"/>
        <v xml:space="preserve"> </v>
      </c>
      <c r="BC68" s="13" t="str">
        <f t="shared" si="14"/>
        <v>8s</v>
      </c>
      <c r="BD68" s="13" t="str">
        <f t="shared" si="15"/>
        <v>8s</v>
      </c>
      <c r="BE68" s="13" t="str">
        <f t="shared" si="16"/>
        <v>8s</v>
      </c>
      <c r="BF68" s="13" t="str">
        <f t="shared" si="17"/>
        <v>8s</v>
      </c>
      <c r="BG68" s="27">
        <v>457</v>
      </c>
      <c r="BH68" s="13" t="str">
        <f t="shared" si="18"/>
        <v xml:space="preserve"> </v>
      </c>
      <c r="BI68" s="13" t="str">
        <f t="shared" si="19"/>
        <v xml:space="preserve"> </v>
      </c>
      <c r="BJ68" s="13" t="str">
        <f t="shared" si="20"/>
        <v>2240A (i.e. 4xIr)</v>
      </c>
      <c r="BK68" s="13" t="str">
        <f t="shared" si="21"/>
        <v>3360A (i.e. 6xIr)</v>
      </c>
      <c r="BL68" s="13" t="str">
        <f t="shared" si="22"/>
        <v>3360A (i.e. 6xIr)</v>
      </c>
      <c r="BM68" s="13" t="str">
        <f t="shared" si="23"/>
        <v>3360A (i.e. 6xIr)</v>
      </c>
      <c r="BN68" s="27">
        <v>457</v>
      </c>
      <c r="BO68" s="13" t="str">
        <f t="shared" si="24"/>
        <v xml:space="preserve"> </v>
      </c>
      <c r="BP68" s="13" t="str">
        <f t="shared" si="25"/>
        <v xml:space="preserve"> </v>
      </c>
      <c r="BQ68" s="13" t="str">
        <f t="shared" si="26"/>
        <v>0.1s, IxIxt on</v>
      </c>
      <c r="BR68" s="13" t="str">
        <f t="shared" si="27"/>
        <v>0.2s, IxIxt on</v>
      </c>
      <c r="BS68" s="13" t="str">
        <f t="shared" si="28"/>
        <v>0.2s, IxIxt on</v>
      </c>
      <c r="BT68" s="13" t="str">
        <f t="shared" si="29"/>
        <v>0.2s, IxIxt on</v>
      </c>
      <c r="BU68" s="27">
        <v>457</v>
      </c>
      <c r="BV68" s="13" t="str">
        <f t="shared" si="30"/>
        <v xml:space="preserve"> </v>
      </c>
      <c r="BW68" s="13" t="str">
        <f t="shared" si="31"/>
        <v xml:space="preserve"> </v>
      </c>
      <c r="BX68" s="13" t="str">
        <f t="shared" si="32"/>
        <v>6400A (i.e. 8xIn)</v>
      </c>
      <c r="BY68" s="13" t="str">
        <f t="shared" si="33"/>
        <v>6400A (i.e. 8xIn)</v>
      </c>
      <c r="BZ68" s="13" t="str">
        <f t="shared" si="34"/>
        <v>6400A (i.e. 8xIn)</v>
      </c>
      <c r="CA68" s="13" t="str">
        <f t="shared" si="35"/>
        <v>8000A (i.e. 10xIn)</v>
      </c>
      <c r="CB68" s="27">
        <v>457</v>
      </c>
      <c r="CC68" s="13" t="str">
        <f t="shared" si="36"/>
        <v xml:space="preserve"> </v>
      </c>
      <c r="CD68" s="13" t="str">
        <f t="shared" si="37"/>
        <v xml:space="preserve"> </v>
      </c>
      <c r="CE68" s="13" t="str">
        <f t="shared" si="38"/>
        <v>N/A</v>
      </c>
      <c r="CF68" s="13" t="str">
        <f t="shared" si="39"/>
        <v>N/A</v>
      </c>
      <c r="CG68" s="13" t="str">
        <f t="shared" si="40"/>
        <v>N/A</v>
      </c>
      <c r="CH68" s="13" t="str">
        <f t="shared" si="41"/>
        <v>N/A</v>
      </c>
      <c r="CI68" s="27">
        <v>457</v>
      </c>
      <c r="CJ68" s="13" t="str">
        <f t="shared" si="42"/>
        <v xml:space="preserve"> </v>
      </c>
      <c r="CK68" s="13" t="str">
        <f t="shared" si="43"/>
        <v xml:space="preserve"> </v>
      </c>
      <c r="CL68" s="13" t="str">
        <f t="shared" si="44"/>
        <v>N/A</v>
      </c>
      <c r="CM68" s="13" t="str">
        <f t="shared" si="45"/>
        <v>N/A</v>
      </c>
      <c r="CN68" s="13" t="str">
        <f t="shared" si="46"/>
        <v>N/A</v>
      </c>
      <c r="CO68" s="13" t="str">
        <f t="shared" si="47"/>
        <v>N/A</v>
      </c>
      <c r="CP68" s="27">
        <v>457</v>
      </c>
      <c r="CQ68" s="13" t="str">
        <f t="shared" si="48"/>
        <v>MCCB load is above T/F rating</v>
      </c>
      <c r="CR68" s="13" t="str">
        <f t="shared" si="49"/>
        <v>MCCB load is above T/F rating</v>
      </c>
      <c r="CS68" s="13" t="str">
        <f t="shared" si="50"/>
        <v xml:space="preserve"> </v>
      </c>
      <c r="CT68" s="13" t="str">
        <f t="shared" si="51"/>
        <v xml:space="preserve"> </v>
      </c>
      <c r="CU68" s="13" t="str">
        <f t="shared" si="52"/>
        <v xml:space="preserve"> </v>
      </c>
      <c r="CV68" s="13" t="str">
        <f t="shared" si="53"/>
        <v xml:space="preserve"> </v>
      </c>
      <c r="CW68" s="27">
        <v>457</v>
      </c>
      <c r="CX68" s="13" t="str">
        <f t="shared" si="114"/>
        <v xml:space="preserve"> </v>
      </c>
      <c r="CY68" s="13" t="str">
        <f t="shared" si="115"/>
        <v xml:space="preserve"> </v>
      </c>
      <c r="CZ68" s="13" t="str">
        <f t="shared" si="116"/>
        <v>Micrologic 5.0</v>
      </c>
      <c r="DA68" s="13" t="str">
        <f t="shared" si="117"/>
        <v>Micrologic 5.0</v>
      </c>
      <c r="DB68" s="13" t="str">
        <f t="shared" si="118"/>
        <v>Micrologic 5.0</v>
      </c>
      <c r="DC68" s="13" t="str">
        <f t="shared" si="119"/>
        <v>Micrologic 5.0</v>
      </c>
      <c r="DD68" s="27">
        <v>457</v>
      </c>
      <c r="DE68" s="13" t="str">
        <f t="shared" si="54"/>
        <v xml:space="preserve"> </v>
      </c>
      <c r="DF68" s="13" t="str">
        <f t="shared" si="55"/>
        <v xml:space="preserve"> </v>
      </c>
      <c r="DG68" s="13" t="str">
        <f t="shared" si="56"/>
        <v>800A</v>
      </c>
      <c r="DH68" s="13" t="str">
        <f t="shared" si="57"/>
        <v>800A</v>
      </c>
      <c r="DI68" s="13" t="str">
        <f t="shared" si="58"/>
        <v>800A</v>
      </c>
      <c r="DJ68" s="13" t="str">
        <f t="shared" si="59"/>
        <v>800A</v>
      </c>
      <c r="DK68" s="27">
        <v>457</v>
      </c>
      <c r="DL68" s="13" t="str">
        <f t="shared" si="60"/>
        <v xml:space="preserve"> </v>
      </c>
      <c r="DM68" s="13" t="str">
        <f t="shared" si="61"/>
        <v xml:space="preserve"> </v>
      </c>
      <c r="DN68" s="13" t="str">
        <f t="shared" si="62"/>
        <v>480A (i.e. 0.6xIn)</v>
      </c>
      <c r="DO68" s="13" t="str">
        <f t="shared" si="63"/>
        <v>480A (i.e. 0.6xIn)</v>
      </c>
      <c r="DP68" s="13" t="str">
        <f t="shared" si="64"/>
        <v>480A (i.e. 0.6xIn)</v>
      </c>
      <c r="DQ68" s="13" t="str">
        <f t="shared" si="65"/>
        <v>480A (i.e. 0.6xIn)</v>
      </c>
      <c r="DR68" s="27">
        <v>457</v>
      </c>
      <c r="DS68" s="13" t="str">
        <f t="shared" si="66"/>
        <v xml:space="preserve"> </v>
      </c>
      <c r="DT68" s="13" t="str">
        <f t="shared" si="67"/>
        <v xml:space="preserve"> </v>
      </c>
      <c r="DU68" s="13" t="str">
        <f t="shared" si="68"/>
        <v>8s</v>
      </c>
      <c r="DV68" s="13" t="str">
        <f t="shared" si="69"/>
        <v>8s</v>
      </c>
      <c r="DW68" s="13" t="str">
        <f t="shared" si="70"/>
        <v>8s</v>
      </c>
      <c r="DX68" s="13" t="str">
        <f t="shared" si="71"/>
        <v>8s</v>
      </c>
      <c r="DY68" s="27">
        <v>457</v>
      </c>
      <c r="DZ68" s="13" t="str">
        <f t="shared" si="72"/>
        <v xml:space="preserve"> </v>
      </c>
      <c r="EA68" s="13" t="str">
        <f t="shared" si="73"/>
        <v xml:space="preserve"> </v>
      </c>
      <c r="EB68" s="13" t="str">
        <f t="shared" si="74"/>
        <v>1440A (i.e. 3xIr)</v>
      </c>
      <c r="EC68" s="13" t="str">
        <f t="shared" si="75"/>
        <v>2400A (i.e. 5xIr)</v>
      </c>
      <c r="ED68" s="13" t="str">
        <f t="shared" si="76"/>
        <v>2400A (i.e. 5xIr)</v>
      </c>
      <c r="EE68" s="13" t="str">
        <f t="shared" si="77"/>
        <v>2400A (i.e. 5xIr)</v>
      </c>
      <c r="EF68" s="27">
        <v>457</v>
      </c>
      <c r="EG68" s="13" t="str">
        <f t="shared" si="78"/>
        <v xml:space="preserve"> </v>
      </c>
      <c r="EH68" s="13" t="str">
        <f t="shared" si="79"/>
        <v xml:space="preserve"> </v>
      </c>
      <c r="EI68" s="13" t="str">
        <f t="shared" si="80"/>
        <v>0.1s, IxIxt on</v>
      </c>
      <c r="EJ68" s="13" t="str">
        <f t="shared" si="81"/>
        <v>0.1s, IxIxt on</v>
      </c>
      <c r="EK68" s="13" t="str">
        <f t="shared" si="82"/>
        <v>0.1s, IxIxt on</v>
      </c>
      <c r="EL68" s="13" t="str">
        <f t="shared" si="83"/>
        <v>0.1s, IxIxt on</v>
      </c>
      <c r="EM68" s="27">
        <v>457</v>
      </c>
      <c r="EN68" s="13" t="str">
        <f t="shared" si="84"/>
        <v xml:space="preserve"> </v>
      </c>
      <c r="EO68" s="13" t="str">
        <f t="shared" si="85"/>
        <v xml:space="preserve"> </v>
      </c>
      <c r="EP68" s="13" t="str">
        <f t="shared" si="86"/>
        <v>4800A (i.e. 6xIn)</v>
      </c>
      <c r="EQ68" s="13" t="str">
        <f t="shared" si="87"/>
        <v>4800A (i.e. 6xIn)</v>
      </c>
      <c r="ER68" s="13" t="str">
        <f t="shared" si="88"/>
        <v>4800A (i.e. 6xIn)</v>
      </c>
      <c r="ES68" s="13" t="str">
        <f t="shared" si="89"/>
        <v>6400A (i.e. 8xIn)</v>
      </c>
      <c r="ET68" s="27">
        <v>457</v>
      </c>
      <c r="EU68" s="13" t="str">
        <f t="shared" si="90"/>
        <v xml:space="preserve"> </v>
      </c>
      <c r="EV68" s="13" t="str">
        <f t="shared" si="91"/>
        <v xml:space="preserve"> </v>
      </c>
      <c r="EW68" s="13" t="str">
        <f t="shared" si="92"/>
        <v>N/A</v>
      </c>
      <c r="EX68" s="13" t="str">
        <f t="shared" si="93"/>
        <v>N/A</v>
      </c>
      <c r="EY68" s="13" t="str">
        <f t="shared" si="94"/>
        <v>N/A</v>
      </c>
      <c r="EZ68" s="13" t="str">
        <f t="shared" si="95"/>
        <v>N/A</v>
      </c>
      <c r="FA68" s="27">
        <v>457</v>
      </c>
      <c r="FB68" s="13" t="str">
        <f t="shared" si="96"/>
        <v xml:space="preserve"> </v>
      </c>
      <c r="FC68" s="13" t="str">
        <f t="shared" si="97"/>
        <v xml:space="preserve"> </v>
      </c>
      <c r="FD68" s="13" t="str">
        <f t="shared" si="98"/>
        <v>N/A</v>
      </c>
      <c r="FE68" s="13" t="str">
        <f t="shared" si="99"/>
        <v>N/A</v>
      </c>
      <c r="FF68" s="13" t="str">
        <f t="shared" si="100"/>
        <v>N/A</v>
      </c>
      <c r="FG68" s="13" t="str">
        <f t="shared" si="101"/>
        <v>N/A</v>
      </c>
    </row>
    <row r="69" spans="22:163" x14ac:dyDescent="0.25">
      <c r="V69" s="33"/>
      <c r="X69" s="27">
        <v>480.1</v>
      </c>
      <c r="Y69" s="13" t="str">
        <f t="shared" si="0"/>
        <v>MCCB load is above T/F rating</v>
      </c>
      <c r="Z69" s="13" t="str">
        <f t="shared" si="1"/>
        <v>MCCB load is above T/F rating</v>
      </c>
      <c r="AA69" s="13" t="str">
        <f t="shared" si="2"/>
        <v xml:space="preserve"> </v>
      </c>
      <c r="AB69" s="13" t="str">
        <f t="shared" si="3"/>
        <v xml:space="preserve"> </v>
      </c>
      <c r="AC69" s="13" t="str">
        <f t="shared" si="4"/>
        <v xml:space="preserve"> </v>
      </c>
      <c r="AD69" s="13" t="str">
        <f t="shared" si="5"/>
        <v xml:space="preserve"> </v>
      </c>
      <c r="AE69" s="27">
        <v>480.1</v>
      </c>
      <c r="AF69" s="13" t="str">
        <f t="shared" si="6"/>
        <v xml:space="preserve"> </v>
      </c>
      <c r="AG69" s="13" t="str">
        <f t="shared" si="7"/>
        <v xml:space="preserve"> </v>
      </c>
      <c r="AH69" s="13" t="str">
        <f t="shared" si="8"/>
        <v>Micrologic 5.0</v>
      </c>
      <c r="AI69" s="13" t="str">
        <f t="shared" si="9"/>
        <v>Micrologic 5.0</v>
      </c>
      <c r="AJ69" s="13" t="str">
        <f t="shared" si="10"/>
        <v>Micrologic 5.0</v>
      </c>
      <c r="AK69" s="13" t="str">
        <f t="shared" si="11"/>
        <v>Micrologic 5.0</v>
      </c>
      <c r="AL69" s="27">
        <v>480.1</v>
      </c>
      <c r="AM69" s="13" t="str">
        <f t="shared" si="102"/>
        <v xml:space="preserve"> </v>
      </c>
      <c r="AN69" s="13" t="str">
        <f t="shared" si="103"/>
        <v xml:space="preserve"> </v>
      </c>
      <c r="AO69" s="13" t="str">
        <f t="shared" si="104"/>
        <v>800A</v>
      </c>
      <c r="AP69" s="13" t="str">
        <f t="shared" si="105"/>
        <v>800A</v>
      </c>
      <c r="AQ69" s="13" t="str">
        <f t="shared" si="106"/>
        <v>800A</v>
      </c>
      <c r="AR69" s="13" t="str">
        <f t="shared" si="107"/>
        <v>800A</v>
      </c>
      <c r="AS69" s="27">
        <v>480.1</v>
      </c>
      <c r="AT69" s="13" t="str">
        <f t="shared" si="108"/>
        <v xml:space="preserve"> </v>
      </c>
      <c r="AU69" s="13" t="str">
        <f t="shared" si="109"/>
        <v xml:space="preserve"> </v>
      </c>
      <c r="AV69" s="13" t="str">
        <f t="shared" si="110"/>
        <v>720A (i.e. 0.9xIn)</v>
      </c>
      <c r="AW69" s="13" t="str">
        <f t="shared" si="111"/>
        <v>720A (i.e. 0.9xIn)</v>
      </c>
      <c r="AX69" s="13" t="str">
        <f t="shared" si="112"/>
        <v>720A (i.e. 0.9xIn)</v>
      </c>
      <c r="AY69" s="13" t="str">
        <f t="shared" si="113"/>
        <v>720A (i.e. 0.9xIn)</v>
      </c>
      <c r="AZ69" s="27">
        <v>480.1</v>
      </c>
      <c r="BA69" s="13" t="str">
        <f t="shared" si="12"/>
        <v xml:space="preserve"> </v>
      </c>
      <c r="BB69" s="13" t="str">
        <f t="shared" si="13"/>
        <v xml:space="preserve"> </v>
      </c>
      <c r="BC69" s="13" t="str">
        <f t="shared" si="14"/>
        <v>8s</v>
      </c>
      <c r="BD69" s="13" t="str">
        <f t="shared" si="15"/>
        <v>8s</v>
      </c>
      <c r="BE69" s="13" t="str">
        <f t="shared" si="16"/>
        <v>8s</v>
      </c>
      <c r="BF69" s="13" t="str">
        <f t="shared" si="17"/>
        <v>8s</v>
      </c>
      <c r="BG69" s="27">
        <v>480.1</v>
      </c>
      <c r="BH69" s="13" t="str">
        <f t="shared" si="18"/>
        <v xml:space="preserve"> </v>
      </c>
      <c r="BI69" s="13" t="str">
        <f t="shared" si="19"/>
        <v xml:space="preserve"> </v>
      </c>
      <c r="BJ69" s="13" t="str">
        <f t="shared" si="20"/>
        <v>2160A (i.e. 3xIr)</v>
      </c>
      <c r="BK69" s="13" t="str">
        <f t="shared" si="21"/>
        <v>3600A (i.e. 5xIr)</v>
      </c>
      <c r="BL69" s="13" t="str">
        <f t="shared" si="22"/>
        <v>3600A (i.e. 5xIr)</v>
      </c>
      <c r="BM69" s="13" t="str">
        <f t="shared" si="23"/>
        <v>3600A (i.e. 5xIr)</v>
      </c>
      <c r="BN69" s="27">
        <v>480.1</v>
      </c>
      <c r="BO69" s="13" t="str">
        <f t="shared" si="24"/>
        <v xml:space="preserve"> </v>
      </c>
      <c r="BP69" s="13" t="str">
        <f t="shared" si="25"/>
        <v xml:space="preserve"> </v>
      </c>
      <c r="BQ69" s="13" t="str">
        <f t="shared" si="26"/>
        <v>0.1s, IxIxt on</v>
      </c>
      <c r="BR69" s="13" t="str">
        <f t="shared" si="27"/>
        <v>0.1s, IxIxt on</v>
      </c>
      <c r="BS69" s="13" t="str">
        <f t="shared" si="28"/>
        <v>0.1s, I2t on</v>
      </c>
      <c r="BT69" s="13" t="str">
        <f t="shared" si="29"/>
        <v>0.2s, IxIxt on</v>
      </c>
      <c r="BU69" s="27">
        <v>480.1</v>
      </c>
      <c r="BV69" s="13" t="str">
        <f t="shared" si="30"/>
        <v xml:space="preserve"> </v>
      </c>
      <c r="BW69" s="13" t="str">
        <f t="shared" si="31"/>
        <v xml:space="preserve"> </v>
      </c>
      <c r="BX69" s="13" t="str">
        <f t="shared" si="32"/>
        <v>6400A (i.e. 8xIn)</v>
      </c>
      <c r="BY69" s="13" t="str">
        <f t="shared" si="33"/>
        <v>6400A (i.e. 8xIn)</v>
      </c>
      <c r="BZ69" s="13" t="str">
        <f t="shared" si="34"/>
        <v>6400A (i.e. 8xIn)</v>
      </c>
      <c r="CA69" s="13" t="str">
        <f t="shared" si="35"/>
        <v>8000A (i.e. 10xIn)</v>
      </c>
      <c r="CB69" s="27">
        <v>480.1</v>
      </c>
      <c r="CC69" s="13" t="str">
        <f t="shared" si="36"/>
        <v xml:space="preserve"> </v>
      </c>
      <c r="CD69" s="13" t="str">
        <f t="shared" si="37"/>
        <v xml:space="preserve"> </v>
      </c>
      <c r="CE69" s="13" t="str">
        <f t="shared" si="38"/>
        <v>N/A</v>
      </c>
      <c r="CF69" s="13" t="str">
        <f t="shared" si="39"/>
        <v>N/A</v>
      </c>
      <c r="CG69" s="13" t="str">
        <f t="shared" si="40"/>
        <v>N/A</v>
      </c>
      <c r="CH69" s="13" t="str">
        <f t="shared" si="41"/>
        <v>N/A</v>
      </c>
      <c r="CI69" s="27">
        <v>480.1</v>
      </c>
      <c r="CJ69" s="13" t="str">
        <f t="shared" si="42"/>
        <v xml:space="preserve"> </v>
      </c>
      <c r="CK69" s="13" t="str">
        <f t="shared" si="43"/>
        <v xml:space="preserve"> </v>
      </c>
      <c r="CL69" s="13" t="str">
        <f t="shared" si="44"/>
        <v>N/A</v>
      </c>
      <c r="CM69" s="13" t="str">
        <f t="shared" si="45"/>
        <v>N/A</v>
      </c>
      <c r="CN69" s="13" t="str">
        <f t="shared" si="46"/>
        <v>N/A</v>
      </c>
      <c r="CO69" s="13" t="str">
        <f t="shared" si="47"/>
        <v>N/A</v>
      </c>
      <c r="CP69" s="27">
        <v>480.1</v>
      </c>
      <c r="CQ69" s="13" t="str">
        <f t="shared" si="48"/>
        <v>MCCB load is above T/F rating</v>
      </c>
      <c r="CR69" s="13" t="str">
        <f t="shared" si="49"/>
        <v>MCCB load is above T/F rating</v>
      </c>
      <c r="CS69" s="13" t="str">
        <f t="shared" si="50"/>
        <v xml:space="preserve"> </v>
      </c>
      <c r="CT69" s="13" t="str">
        <f t="shared" si="51"/>
        <v xml:space="preserve"> </v>
      </c>
      <c r="CU69" s="13" t="str">
        <f t="shared" si="52"/>
        <v xml:space="preserve"> </v>
      </c>
      <c r="CV69" s="13" t="str">
        <f t="shared" si="53"/>
        <v xml:space="preserve"> </v>
      </c>
      <c r="CW69" s="27">
        <v>480.1</v>
      </c>
      <c r="CX69" s="13" t="str">
        <f t="shared" si="114"/>
        <v xml:space="preserve"> </v>
      </c>
      <c r="CY69" s="13" t="str">
        <f t="shared" si="115"/>
        <v xml:space="preserve"> </v>
      </c>
      <c r="CZ69" s="13" t="str">
        <f t="shared" si="116"/>
        <v>Micrologic 5.0</v>
      </c>
      <c r="DA69" s="13" t="str">
        <f t="shared" si="117"/>
        <v>Micrologic 5.0</v>
      </c>
      <c r="DB69" s="13" t="str">
        <f t="shared" si="118"/>
        <v>Micrologic 5.0</v>
      </c>
      <c r="DC69" s="13" t="str">
        <f t="shared" si="119"/>
        <v>Micrologic 5.0</v>
      </c>
      <c r="DD69" s="27">
        <v>480.1</v>
      </c>
      <c r="DE69" s="13" t="str">
        <f t="shared" si="54"/>
        <v xml:space="preserve"> </v>
      </c>
      <c r="DF69" s="13" t="str">
        <f t="shared" si="55"/>
        <v xml:space="preserve"> </v>
      </c>
      <c r="DG69" s="13" t="str">
        <f t="shared" si="56"/>
        <v>800A</v>
      </c>
      <c r="DH69" s="13" t="str">
        <f t="shared" si="57"/>
        <v>800A</v>
      </c>
      <c r="DI69" s="13" t="str">
        <f t="shared" si="58"/>
        <v>800A</v>
      </c>
      <c r="DJ69" s="13" t="str">
        <f t="shared" si="59"/>
        <v>800A</v>
      </c>
      <c r="DK69" s="27">
        <v>480.1</v>
      </c>
      <c r="DL69" s="13" t="str">
        <f t="shared" si="60"/>
        <v xml:space="preserve"> </v>
      </c>
      <c r="DM69" s="13" t="str">
        <f t="shared" si="61"/>
        <v xml:space="preserve"> </v>
      </c>
      <c r="DN69" s="13" t="str">
        <f t="shared" si="62"/>
        <v>560A (i.e. 0.7xIn)</v>
      </c>
      <c r="DO69" s="13" t="str">
        <f t="shared" si="63"/>
        <v>560A (i.e. 0.7xIn)</v>
      </c>
      <c r="DP69" s="13" t="str">
        <f t="shared" si="64"/>
        <v>560A (i.e. 0.7xIn)</v>
      </c>
      <c r="DQ69" s="13" t="str">
        <f t="shared" si="65"/>
        <v>560A (i.e. 0.7xIn)</v>
      </c>
      <c r="DR69" s="27">
        <v>480.1</v>
      </c>
      <c r="DS69" s="13" t="str">
        <f t="shared" si="66"/>
        <v xml:space="preserve"> </v>
      </c>
      <c r="DT69" s="13" t="str">
        <f t="shared" si="67"/>
        <v xml:space="preserve"> </v>
      </c>
      <c r="DU69" s="13" t="str">
        <f t="shared" si="68"/>
        <v>8s</v>
      </c>
      <c r="DV69" s="13" t="str">
        <f t="shared" si="69"/>
        <v>8s</v>
      </c>
      <c r="DW69" s="13" t="str">
        <f t="shared" si="70"/>
        <v>8s</v>
      </c>
      <c r="DX69" s="13" t="str">
        <f t="shared" si="71"/>
        <v>8s</v>
      </c>
      <c r="DY69" s="27">
        <v>480.1</v>
      </c>
      <c r="DZ69" s="13" t="str">
        <f t="shared" si="72"/>
        <v xml:space="preserve"> </v>
      </c>
      <c r="EA69" s="13" t="str">
        <f t="shared" si="73"/>
        <v xml:space="preserve"> </v>
      </c>
      <c r="EB69" s="13" t="str">
        <f t="shared" si="74"/>
        <v>1680A (i.e. 3xIr)</v>
      </c>
      <c r="EC69" s="13" t="str">
        <f t="shared" si="75"/>
        <v>2240A (i.e. 4xIr)</v>
      </c>
      <c r="ED69" s="13" t="str">
        <f t="shared" si="76"/>
        <v>2240A (i.e. 4xIr)</v>
      </c>
      <c r="EE69" s="13" t="str">
        <f t="shared" si="77"/>
        <v>2240A (i.e. 4xIr)</v>
      </c>
      <c r="EF69" s="27">
        <v>480.1</v>
      </c>
      <c r="EG69" s="13" t="str">
        <f t="shared" si="78"/>
        <v xml:space="preserve"> </v>
      </c>
      <c r="EH69" s="13" t="str">
        <f t="shared" si="79"/>
        <v xml:space="preserve"> </v>
      </c>
      <c r="EI69" s="13" t="str">
        <f t="shared" si="80"/>
        <v>0.1s, IxIxt on</v>
      </c>
      <c r="EJ69" s="13" t="str">
        <f t="shared" si="81"/>
        <v>0.1s, IxIxt on</v>
      </c>
      <c r="EK69" s="13" t="str">
        <f t="shared" si="82"/>
        <v>0.1s, IxIxt on</v>
      </c>
      <c r="EL69" s="13" t="str">
        <f t="shared" si="83"/>
        <v>0.1s, IxIxt on</v>
      </c>
      <c r="EM69" s="27">
        <v>480.1</v>
      </c>
      <c r="EN69" s="13" t="str">
        <f t="shared" si="84"/>
        <v xml:space="preserve"> </v>
      </c>
      <c r="EO69" s="13" t="str">
        <f t="shared" si="85"/>
        <v xml:space="preserve"> </v>
      </c>
      <c r="EP69" s="13" t="str">
        <f t="shared" si="86"/>
        <v>4800A (i.e. 6xIn)</v>
      </c>
      <c r="EQ69" s="13" t="str">
        <f t="shared" si="87"/>
        <v>4800A (i.e. 6xIn)</v>
      </c>
      <c r="ER69" s="13" t="str">
        <f t="shared" si="88"/>
        <v>4800A (i.e. 6xIn)</v>
      </c>
      <c r="ES69" s="13" t="str">
        <f t="shared" si="89"/>
        <v>6400A (i.e. 8xIn)</v>
      </c>
      <c r="ET69" s="27">
        <v>480.1</v>
      </c>
      <c r="EU69" s="13" t="str">
        <f t="shared" si="90"/>
        <v xml:space="preserve"> </v>
      </c>
      <c r="EV69" s="13" t="str">
        <f t="shared" si="91"/>
        <v xml:space="preserve"> </v>
      </c>
      <c r="EW69" s="13" t="str">
        <f t="shared" si="92"/>
        <v>N/A</v>
      </c>
      <c r="EX69" s="13" t="str">
        <f t="shared" si="93"/>
        <v>N/A</v>
      </c>
      <c r="EY69" s="13" t="str">
        <f t="shared" si="94"/>
        <v>N/A</v>
      </c>
      <c r="EZ69" s="13" t="str">
        <f t="shared" si="95"/>
        <v>N/A</v>
      </c>
      <c r="FA69" s="27">
        <v>480.1</v>
      </c>
      <c r="FB69" s="13" t="str">
        <f t="shared" si="96"/>
        <v xml:space="preserve"> </v>
      </c>
      <c r="FC69" s="13" t="str">
        <f t="shared" si="97"/>
        <v xml:space="preserve"> </v>
      </c>
      <c r="FD69" s="13" t="str">
        <f t="shared" si="98"/>
        <v>N/A</v>
      </c>
      <c r="FE69" s="13" t="str">
        <f t="shared" si="99"/>
        <v>N/A</v>
      </c>
      <c r="FF69" s="13" t="str">
        <f t="shared" si="100"/>
        <v>N/A</v>
      </c>
      <c r="FG69" s="13" t="str">
        <f t="shared" si="101"/>
        <v>N/A</v>
      </c>
    </row>
    <row r="70" spans="22:163" x14ac:dyDescent="0.25">
      <c r="V70" s="33"/>
      <c r="X70" s="27">
        <v>560.1</v>
      </c>
      <c r="Y70" s="13" t="str">
        <f t="shared" si="0"/>
        <v>MCCB load is above T/F rating</v>
      </c>
      <c r="Z70" s="13" t="str">
        <f t="shared" si="1"/>
        <v>MCCB load is above T/F rating</v>
      </c>
      <c r="AA70" s="13" t="str">
        <f t="shared" si="2"/>
        <v xml:space="preserve"> </v>
      </c>
      <c r="AB70" s="13" t="str">
        <f t="shared" si="3"/>
        <v xml:space="preserve"> </v>
      </c>
      <c r="AC70" s="13" t="str">
        <f t="shared" si="4"/>
        <v xml:space="preserve"> </v>
      </c>
      <c r="AD70" s="13" t="str">
        <f t="shared" si="5"/>
        <v xml:space="preserve"> </v>
      </c>
      <c r="AE70" s="27">
        <v>560.1</v>
      </c>
      <c r="AF70" s="13" t="str">
        <f t="shared" si="6"/>
        <v xml:space="preserve"> </v>
      </c>
      <c r="AG70" s="13" t="str">
        <f t="shared" si="7"/>
        <v xml:space="preserve"> </v>
      </c>
      <c r="AH70" s="13" t="str">
        <f t="shared" si="8"/>
        <v>Micrologic 5.0</v>
      </c>
      <c r="AI70" s="13" t="str">
        <f t="shared" si="9"/>
        <v>Micrologic 5.0</v>
      </c>
      <c r="AJ70" s="13" t="str">
        <f t="shared" si="10"/>
        <v>Micrologic 5.0</v>
      </c>
      <c r="AK70" s="13" t="str">
        <f t="shared" si="11"/>
        <v>Micrologic 5.0</v>
      </c>
      <c r="AL70" s="27">
        <v>560.1</v>
      </c>
      <c r="AM70" s="13" t="str">
        <f t="shared" si="102"/>
        <v xml:space="preserve"> </v>
      </c>
      <c r="AN70" s="13" t="str">
        <f t="shared" si="103"/>
        <v xml:space="preserve"> </v>
      </c>
      <c r="AO70" s="13" t="str">
        <f t="shared" si="104"/>
        <v>800A</v>
      </c>
      <c r="AP70" s="13" t="str">
        <f t="shared" si="105"/>
        <v>800A</v>
      </c>
      <c r="AQ70" s="13" t="str">
        <f t="shared" si="106"/>
        <v>800A</v>
      </c>
      <c r="AR70" s="13" t="str">
        <f t="shared" si="107"/>
        <v>800A</v>
      </c>
      <c r="AS70" s="27">
        <v>560.1</v>
      </c>
      <c r="AT70" s="13" t="str">
        <f t="shared" si="108"/>
        <v xml:space="preserve"> </v>
      </c>
      <c r="AU70" s="13" t="str">
        <f t="shared" si="109"/>
        <v xml:space="preserve"> </v>
      </c>
      <c r="AV70" s="13" t="str">
        <f t="shared" si="110"/>
        <v>784A (i.e. 0.98xIn)</v>
      </c>
      <c r="AW70" s="13" t="str">
        <f t="shared" si="111"/>
        <v>784A (i.e. 0.98xIn)</v>
      </c>
      <c r="AX70" s="13" t="str">
        <f t="shared" si="112"/>
        <v>784A (i.e. 0.98xIn)</v>
      </c>
      <c r="AY70" s="13" t="str">
        <f t="shared" si="113"/>
        <v>784A (i.e. 0.98xIn)</v>
      </c>
      <c r="AZ70" s="27">
        <v>560.1</v>
      </c>
      <c r="BA70" s="13" t="str">
        <f t="shared" si="12"/>
        <v xml:space="preserve"> </v>
      </c>
      <c r="BB70" s="13" t="str">
        <f t="shared" si="13"/>
        <v xml:space="preserve"> </v>
      </c>
      <c r="BC70" s="13" t="str">
        <f t="shared" si="14"/>
        <v>8s</v>
      </c>
      <c r="BD70" s="13" t="str">
        <f t="shared" si="15"/>
        <v>8s</v>
      </c>
      <c r="BE70" s="13" t="str">
        <f t="shared" si="16"/>
        <v>8s</v>
      </c>
      <c r="BF70" s="13" t="str">
        <f t="shared" si="17"/>
        <v>8s</v>
      </c>
      <c r="BG70" s="27">
        <v>560.1</v>
      </c>
      <c r="BH70" s="13" t="str">
        <f t="shared" si="18"/>
        <v xml:space="preserve"> </v>
      </c>
      <c r="BI70" s="13" t="str">
        <f t="shared" si="19"/>
        <v xml:space="preserve"> </v>
      </c>
      <c r="BJ70" s="13" t="str">
        <f t="shared" si="20"/>
        <v>2352A (i.e. 3xIr)</v>
      </c>
      <c r="BK70" s="13" t="str">
        <f t="shared" si="21"/>
        <v>3136A (i.e. 4xIr)</v>
      </c>
      <c r="BL70" s="13" t="str">
        <f t="shared" si="22"/>
        <v>3136A (i.e. 4xIr)</v>
      </c>
      <c r="BM70" s="13" t="str">
        <f t="shared" si="23"/>
        <v>3920A (i.e. 5xIr)</v>
      </c>
      <c r="BN70" s="27">
        <v>560.1</v>
      </c>
      <c r="BO70" s="13" t="str">
        <f t="shared" si="24"/>
        <v xml:space="preserve"> </v>
      </c>
      <c r="BP70" s="13" t="str">
        <f t="shared" si="25"/>
        <v xml:space="preserve"> </v>
      </c>
      <c r="BQ70" s="13" t="str">
        <f t="shared" si="26"/>
        <v>0.1s, IxIxt on</v>
      </c>
      <c r="BR70" s="13" t="str">
        <f t="shared" si="27"/>
        <v>0.1s, IxIxt on</v>
      </c>
      <c r="BS70" s="13" t="str">
        <f t="shared" si="28"/>
        <v>0.1s, I2t on</v>
      </c>
      <c r="BT70" s="13" t="str">
        <f t="shared" si="29"/>
        <v>0.2s, IxIxt on</v>
      </c>
      <c r="BU70" s="27">
        <v>560.1</v>
      </c>
      <c r="BV70" s="13" t="str">
        <f t="shared" si="30"/>
        <v xml:space="preserve"> </v>
      </c>
      <c r="BW70" s="13" t="str">
        <f t="shared" si="31"/>
        <v xml:space="preserve"> </v>
      </c>
      <c r="BX70" s="13" t="str">
        <f t="shared" si="32"/>
        <v>6400A (i.e. 8xIn)</v>
      </c>
      <c r="BY70" s="13" t="str">
        <f t="shared" si="33"/>
        <v>6400A (i.e. 8xIn)</v>
      </c>
      <c r="BZ70" s="13" t="str">
        <f t="shared" si="34"/>
        <v>6400A (i.e. 8xIn)</v>
      </c>
      <c r="CA70" s="13" t="str">
        <f t="shared" si="35"/>
        <v>8000A (i.e. 10xIn)</v>
      </c>
      <c r="CB70" s="27">
        <v>560.1</v>
      </c>
      <c r="CC70" s="13" t="str">
        <f t="shared" si="36"/>
        <v xml:space="preserve"> </v>
      </c>
      <c r="CD70" s="13" t="str">
        <f t="shared" si="37"/>
        <v xml:space="preserve"> </v>
      </c>
      <c r="CE70" s="13" t="str">
        <f t="shared" si="38"/>
        <v>N/A</v>
      </c>
      <c r="CF70" s="13" t="str">
        <f t="shared" si="39"/>
        <v>N/A</v>
      </c>
      <c r="CG70" s="13" t="str">
        <f t="shared" si="40"/>
        <v>N/A</v>
      </c>
      <c r="CH70" s="13" t="str">
        <f t="shared" si="41"/>
        <v>N/A</v>
      </c>
      <c r="CI70" s="27">
        <v>560.1</v>
      </c>
      <c r="CJ70" s="13" t="str">
        <f t="shared" si="42"/>
        <v xml:space="preserve"> </v>
      </c>
      <c r="CK70" s="13" t="str">
        <f t="shared" si="43"/>
        <v xml:space="preserve"> </v>
      </c>
      <c r="CL70" s="13" t="str">
        <f t="shared" si="44"/>
        <v>N/A</v>
      </c>
      <c r="CM70" s="13" t="str">
        <f t="shared" si="45"/>
        <v>N/A</v>
      </c>
      <c r="CN70" s="13" t="str">
        <f t="shared" si="46"/>
        <v>N/A</v>
      </c>
      <c r="CO70" s="13" t="str">
        <f t="shared" si="47"/>
        <v>N/A</v>
      </c>
      <c r="CP70" s="27">
        <v>560.1</v>
      </c>
      <c r="CQ70" s="13" t="str">
        <f t="shared" si="48"/>
        <v>MCCB load is above T/F rating</v>
      </c>
      <c r="CR70" s="13" t="str">
        <f t="shared" si="49"/>
        <v>MCCB load is above T/F rating</v>
      </c>
      <c r="CS70" s="13" t="str">
        <f t="shared" si="50"/>
        <v xml:space="preserve"> </v>
      </c>
      <c r="CT70" s="13" t="str">
        <f t="shared" si="51"/>
        <v xml:space="preserve"> </v>
      </c>
      <c r="CU70" s="13" t="str">
        <f t="shared" si="52"/>
        <v xml:space="preserve"> </v>
      </c>
      <c r="CV70" s="13" t="str">
        <f t="shared" si="53"/>
        <v xml:space="preserve"> </v>
      </c>
      <c r="CW70" s="27">
        <v>560.1</v>
      </c>
      <c r="CX70" s="13" t="str">
        <f t="shared" si="114"/>
        <v xml:space="preserve"> </v>
      </c>
      <c r="CY70" s="13" t="str">
        <f t="shared" si="115"/>
        <v xml:space="preserve"> </v>
      </c>
      <c r="CZ70" s="13" t="str">
        <f t="shared" si="116"/>
        <v>Micrologic 5.0</v>
      </c>
      <c r="DA70" s="13" t="str">
        <f t="shared" si="117"/>
        <v>Micrologic 5.0</v>
      </c>
      <c r="DB70" s="13" t="str">
        <f t="shared" si="118"/>
        <v>Micrologic 5.0</v>
      </c>
      <c r="DC70" s="13" t="str">
        <f t="shared" si="119"/>
        <v>Micrologic 5.0</v>
      </c>
      <c r="DD70" s="27">
        <v>560.1</v>
      </c>
      <c r="DE70" s="13" t="str">
        <f t="shared" si="54"/>
        <v xml:space="preserve"> </v>
      </c>
      <c r="DF70" s="13" t="str">
        <f t="shared" si="55"/>
        <v xml:space="preserve"> </v>
      </c>
      <c r="DG70" s="13" t="str">
        <f t="shared" si="56"/>
        <v>800A</v>
      </c>
      <c r="DH70" s="13" t="str">
        <f t="shared" si="57"/>
        <v>800A</v>
      </c>
      <c r="DI70" s="13" t="str">
        <f t="shared" si="58"/>
        <v>800A</v>
      </c>
      <c r="DJ70" s="13" t="str">
        <f t="shared" si="59"/>
        <v>800A</v>
      </c>
      <c r="DK70" s="27">
        <v>560.1</v>
      </c>
      <c r="DL70" s="13" t="str">
        <f t="shared" si="60"/>
        <v xml:space="preserve"> </v>
      </c>
      <c r="DM70" s="13" t="str">
        <f t="shared" si="61"/>
        <v xml:space="preserve"> </v>
      </c>
      <c r="DN70" s="13" t="str">
        <f t="shared" si="62"/>
        <v>640A (i.e. 0.8xIn)</v>
      </c>
      <c r="DO70" s="13" t="str">
        <f t="shared" si="63"/>
        <v>640A (i.e. 0.8xIn)</v>
      </c>
      <c r="DP70" s="13" t="str">
        <f t="shared" si="64"/>
        <v>640A (i.e. 0.8xIn)</v>
      </c>
      <c r="DQ70" s="13" t="str">
        <f t="shared" si="65"/>
        <v>640A (i.e. 0.8xIn)</v>
      </c>
      <c r="DR70" s="27">
        <v>560.1</v>
      </c>
      <c r="DS70" s="13" t="str">
        <f t="shared" si="66"/>
        <v xml:space="preserve"> </v>
      </c>
      <c r="DT70" s="13" t="str">
        <f t="shared" si="67"/>
        <v xml:space="preserve"> </v>
      </c>
      <c r="DU70" s="13" t="str">
        <f t="shared" si="68"/>
        <v>8s</v>
      </c>
      <c r="DV70" s="13" t="str">
        <f t="shared" si="69"/>
        <v>8s</v>
      </c>
      <c r="DW70" s="13" t="str">
        <f t="shared" si="70"/>
        <v>8s</v>
      </c>
      <c r="DX70" s="13" t="str">
        <f t="shared" si="71"/>
        <v>8s</v>
      </c>
      <c r="DY70" s="27">
        <v>560.1</v>
      </c>
      <c r="DZ70" s="13" t="str">
        <f t="shared" si="72"/>
        <v xml:space="preserve"> </v>
      </c>
      <c r="EA70" s="13" t="str">
        <f t="shared" si="73"/>
        <v xml:space="preserve"> </v>
      </c>
      <c r="EB70" s="13" t="str">
        <f t="shared" si="74"/>
        <v>1920A (i.e. 3xIr)</v>
      </c>
      <c r="EC70" s="13" t="str">
        <f t="shared" si="75"/>
        <v>2560A (i.e. 4xIr)</v>
      </c>
      <c r="ED70" s="13" t="str">
        <f t="shared" si="76"/>
        <v>2560A (i.e. 4xIr)</v>
      </c>
      <c r="EE70" s="13" t="str">
        <f t="shared" si="77"/>
        <v>2560A (i.e. 4xIr)</v>
      </c>
      <c r="EF70" s="27">
        <v>560.1</v>
      </c>
      <c r="EG70" s="13" t="str">
        <f t="shared" si="78"/>
        <v xml:space="preserve"> </v>
      </c>
      <c r="EH70" s="13" t="str">
        <f t="shared" si="79"/>
        <v xml:space="preserve"> </v>
      </c>
      <c r="EI70" s="13" t="str">
        <f t="shared" si="80"/>
        <v>0.1s, IxIxt on</v>
      </c>
      <c r="EJ70" s="13" t="str">
        <f t="shared" si="81"/>
        <v>0.1s, IxIxt on</v>
      </c>
      <c r="EK70" s="13" t="str">
        <f t="shared" si="82"/>
        <v>0.1s, IxIxt on</v>
      </c>
      <c r="EL70" s="13" t="str">
        <f t="shared" si="83"/>
        <v>0.1s, IxIxt on</v>
      </c>
      <c r="EM70" s="27">
        <v>560.1</v>
      </c>
      <c r="EN70" s="13" t="str">
        <f t="shared" si="84"/>
        <v xml:space="preserve"> </v>
      </c>
      <c r="EO70" s="13" t="str">
        <f t="shared" si="85"/>
        <v xml:space="preserve"> </v>
      </c>
      <c r="EP70" s="13" t="str">
        <f t="shared" si="86"/>
        <v>4800A (i.e. 6xIn)</v>
      </c>
      <c r="EQ70" s="13" t="str">
        <f t="shared" si="87"/>
        <v>4800A (i.e. 6xIn)</v>
      </c>
      <c r="ER70" s="13" t="str">
        <f t="shared" si="88"/>
        <v>4800A (i.e. 6xIn)</v>
      </c>
      <c r="ES70" s="13" t="str">
        <f t="shared" si="89"/>
        <v>6400A (i.e. 8xIn)</v>
      </c>
      <c r="ET70" s="27">
        <v>560.1</v>
      </c>
      <c r="EU70" s="13" t="str">
        <f t="shared" si="90"/>
        <v xml:space="preserve"> </v>
      </c>
      <c r="EV70" s="13" t="str">
        <f t="shared" si="91"/>
        <v xml:space="preserve"> </v>
      </c>
      <c r="EW70" s="13" t="str">
        <f t="shared" si="92"/>
        <v>N/A</v>
      </c>
      <c r="EX70" s="13" t="str">
        <f t="shared" si="93"/>
        <v>N/A</v>
      </c>
      <c r="EY70" s="13" t="str">
        <f t="shared" si="94"/>
        <v>N/A</v>
      </c>
      <c r="EZ70" s="13" t="str">
        <f t="shared" si="95"/>
        <v>N/A</v>
      </c>
      <c r="FA70" s="27">
        <v>560.1</v>
      </c>
      <c r="FB70" s="13" t="str">
        <f t="shared" si="96"/>
        <v xml:space="preserve"> </v>
      </c>
      <c r="FC70" s="13" t="str">
        <f t="shared" si="97"/>
        <v xml:space="preserve"> </v>
      </c>
      <c r="FD70" s="13" t="str">
        <f t="shared" si="98"/>
        <v>N/A</v>
      </c>
      <c r="FE70" s="13" t="str">
        <f t="shared" si="99"/>
        <v>N/A</v>
      </c>
      <c r="FF70" s="13" t="str">
        <f t="shared" si="100"/>
        <v>N/A</v>
      </c>
      <c r="FG70" s="13" t="str">
        <f t="shared" si="101"/>
        <v>N/A</v>
      </c>
    </row>
    <row r="71" spans="22:163" x14ac:dyDescent="0.25">
      <c r="V71" s="33"/>
      <c r="X71" s="27">
        <v>640.1</v>
      </c>
      <c r="Y71" s="13" t="str">
        <f t="shared" si="0"/>
        <v>MCCB load is above T/F rating</v>
      </c>
      <c r="Z71" s="13" t="str">
        <f t="shared" si="1"/>
        <v>MCCB load is above T/F rating</v>
      </c>
      <c r="AA71" s="13" t="str">
        <f t="shared" si="2"/>
        <v xml:space="preserve"> </v>
      </c>
      <c r="AB71" s="13" t="str">
        <f t="shared" si="3"/>
        <v xml:space="preserve"> </v>
      </c>
      <c r="AC71" s="13" t="str">
        <f t="shared" si="4"/>
        <v xml:space="preserve"> </v>
      </c>
      <c r="AD71" s="13" t="str">
        <f t="shared" si="5"/>
        <v xml:space="preserve"> </v>
      </c>
      <c r="AE71" s="27">
        <v>640.1</v>
      </c>
      <c r="AF71" s="13" t="str">
        <f t="shared" si="6"/>
        <v xml:space="preserve"> </v>
      </c>
      <c r="AG71" s="13" t="str">
        <f t="shared" si="7"/>
        <v xml:space="preserve"> </v>
      </c>
      <c r="AH71" s="13" t="str">
        <f t="shared" si="8"/>
        <v>Micrologic 5.0</v>
      </c>
      <c r="AI71" s="13" t="str">
        <f t="shared" si="9"/>
        <v>Micrologic 5.0</v>
      </c>
      <c r="AJ71" s="13" t="str">
        <f t="shared" si="10"/>
        <v>Micrologic 5.0</v>
      </c>
      <c r="AK71" s="13" t="str">
        <f t="shared" si="11"/>
        <v>Micrologic 5.0</v>
      </c>
      <c r="AL71" s="27">
        <v>640.1</v>
      </c>
      <c r="AM71" s="13" t="str">
        <f t="shared" si="102"/>
        <v xml:space="preserve"> </v>
      </c>
      <c r="AN71" s="13" t="str">
        <f t="shared" si="103"/>
        <v xml:space="preserve"> </v>
      </c>
      <c r="AO71" s="13" t="str">
        <f t="shared" si="104"/>
        <v>800A</v>
      </c>
      <c r="AP71" s="13" t="str">
        <f t="shared" si="105"/>
        <v>800A</v>
      </c>
      <c r="AQ71" s="13" t="str">
        <f t="shared" si="106"/>
        <v>800A</v>
      </c>
      <c r="AR71" s="13" t="str">
        <f t="shared" si="107"/>
        <v>800A</v>
      </c>
      <c r="AS71" s="27">
        <v>640.1</v>
      </c>
      <c r="AT71" s="13" t="str">
        <f t="shared" si="108"/>
        <v xml:space="preserve"> </v>
      </c>
      <c r="AU71" s="13" t="str">
        <f t="shared" si="109"/>
        <v xml:space="preserve"> </v>
      </c>
      <c r="AV71" s="13" t="str">
        <f t="shared" si="110"/>
        <v>800A (i.e. 1.0xIn)</v>
      </c>
      <c r="AW71" s="13" t="str">
        <f t="shared" si="111"/>
        <v>800A (i.e. 1.0xIn)</v>
      </c>
      <c r="AX71" s="13" t="str">
        <f t="shared" si="112"/>
        <v>800A (i.e. 1.0xIn)</v>
      </c>
      <c r="AY71" s="13" t="str">
        <f t="shared" si="113"/>
        <v>800A (i.e. 1.0xIn)</v>
      </c>
      <c r="AZ71" s="27">
        <v>640.1</v>
      </c>
      <c r="BA71" s="13" t="str">
        <f t="shared" si="12"/>
        <v xml:space="preserve"> </v>
      </c>
      <c r="BB71" s="13" t="str">
        <f t="shared" si="13"/>
        <v xml:space="preserve"> </v>
      </c>
      <c r="BC71" s="13" t="str">
        <f t="shared" si="14"/>
        <v>8s</v>
      </c>
      <c r="BD71" s="13" t="str">
        <f t="shared" si="15"/>
        <v>12s</v>
      </c>
      <c r="BE71" s="13" t="str">
        <f t="shared" si="16"/>
        <v>12s</v>
      </c>
      <c r="BF71" s="13" t="str">
        <f t="shared" si="17"/>
        <v>12s</v>
      </c>
      <c r="BG71" s="27">
        <v>640.1</v>
      </c>
      <c r="BH71" s="13" t="str">
        <f t="shared" si="18"/>
        <v xml:space="preserve"> </v>
      </c>
      <c r="BI71" s="13" t="str">
        <f t="shared" si="19"/>
        <v xml:space="preserve"> </v>
      </c>
      <c r="BJ71" s="13" t="str">
        <f t="shared" si="20"/>
        <v>2352A (i.e. 3xIr)</v>
      </c>
      <c r="BK71" s="13" t="str">
        <f t="shared" si="21"/>
        <v>3200A (i.e. 4xIr)</v>
      </c>
      <c r="BL71" s="13" t="str">
        <f t="shared" si="22"/>
        <v>3200A (i.e. 4xIr)</v>
      </c>
      <c r="BM71" s="13" t="str">
        <f t="shared" si="23"/>
        <v>3200A (i.e. 4xIr)</v>
      </c>
      <c r="BN71" s="27">
        <v>640.1</v>
      </c>
      <c r="BO71" s="13" t="str">
        <f t="shared" si="24"/>
        <v xml:space="preserve"> </v>
      </c>
      <c r="BP71" s="13" t="str">
        <f t="shared" si="25"/>
        <v xml:space="preserve"> </v>
      </c>
      <c r="BQ71" s="13" t="str">
        <f t="shared" si="26"/>
        <v>0.1s, IxIxt on</v>
      </c>
      <c r="BR71" s="13" t="str">
        <f t="shared" si="27"/>
        <v>0.2s, IxIxt on</v>
      </c>
      <c r="BS71" s="13" t="str">
        <f t="shared" si="28"/>
        <v>0.2s, IxIxt on</v>
      </c>
      <c r="BT71" s="13" t="str">
        <f t="shared" si="29"/>
        <v>0.2s, IxIxt on</v>
      </c>
      <c r="BU71" s="27">
        <v>640.1</v>
      </c>
      <c r="BV71" s="13" t="str">
        <f t="shared" si="30"/>
        <v xml:space="preserve"> </v>
      </c>
      <c r="BW71" s="13" t="str">
        <f t="shared" si="31"/>
        <v xml:space="preserve"> </v>
      </c>
      <c r="BX71" s="13" t="str">
        <f t="shared" si="32"/>
        <v>6400A (i.e. 8xIn)</v>
      </c>
      <c r="BY71" s="13" t="str">
        <f t="shared" si="33"/>
        <v>4800A (i.e. 6xIn)</v>
      </c>
      <c r="BZ71" s="13" t="str">
        <f t="shared" si="34"/>
        <v>4800A (i.e. 6xIn)</v>
      </c>
      <c r="CA71" s="13" t="str">
        <f t="shared" si="35"/>
        <v>8000A (i.e. 10xIn)</v>
      </c>
      <c r="CB71" s="27">
        <v>640.1</v>
      </c>
      <c r="CC71" s="13" t="str">
        <f t="shared" si="36"/>
        <v xml:space="preserve"> </v>
      </c>
      <c r="CD71" s="13" t="str">
        <f t="shared" si="37"/>
        <v xml:space="preserve"> </v>
      </c>
      <c r="CE71" s="13" t="str">
        <f t="shared" si="38"/>
        <v>N/A</v>
      </c>
      <c r="CF71" s="13" t="str">
        <f t="shared" si="39"/>
        <v>N/A</v>
      </c>
      <c r="CG71" s="13" t="str">
        <f t="shared" si="40"/>
        <v>N/A</v>
      </c>
      <c r="CH71" s="13" t="str">
        <f t="shared" si="41"/>
        <v>N/A</v>
      </c>
      <c r="CI71" s="27">
        <v>640.1</v>
      </c>
      <c r="CJ71" s="13" t="str">
        <f t="shared" si="42"/>
        <v xml:space="preserve"> </v>
      </c>
      <c r="CK71" s="13" t="str">
        <f t="shared" si="43"/>
        <v xml:space="preserve"> </v>
      </c>
      <c r="CL71" s="13" t="str">
        <f t="shared" si="44"/>
        <v>N/A</v>
      </c>
      <c r="CM71" s="13" t="str">
        <f t="shared" si="45"/>
        <v>N/A</v>
      </c>
      <c r="CN71" s="13" t="str">
        <f t="shared" si="46"/>
        <v>N/A</v>
      </c>
      <c r="CO71" s="13" t="str">
        <f t="shared" si="47"/>
        <v>N/A</v>
      </c>
      <c r="CP71" s="27">
        <v>640.1</v>
      </c>
      <c r="CQ71" s="13" t="str">
        <f t="shared" si="48"/>
        <v>MCCB load is above T/F rating</v>
      </c>
      <c r="CR71" s="13" t="str">
        <f t="shared" si="49"/>
        <v>MCCB load is above T/F rating</v>
      </c>
      <c r="CS71" s="13" t="str">
        <f t="shared" si="50"/>
        <v xml:space="preserve"> </v>
      </c>
      <c r="CT71" s="13" t="str">
        <f t="shared" si="51"/>
        <v xml:space="preserve"> </v>
      </c>
      <c r="CU71" s="13" t="str">
        <f t="shared" si="52"/>
        <v xml:space="preserve"> </v>
      </c>
      <c r="CV71" s="13" t="str">
        <f t="shared" si="53"/>
        <v xml:space="preserve"> </v>
      </c>
      <c r="CW71" s="27">
        <v>640.1</v>
      </c>
      <c r="CX71" s="13" t="str">
        <f t="shared" si="114"/>
        <v xml:space="preserve"> </v>
      </c>
      <c r="CY71" s="13" t="str">
        <f t="shared" si="115"/>
        <v xml:space="preserve"> </v>
      </c>
      <c r="CZ71" s="13" t="str">
        <f t="shared" si="116"/>
        <v>Micrologic 5.0</v>
      </c>
      <c r="DA71" s="13" t="str">
        <f t="shared" si="117"/>
        <v>Micrologic 5.0</v>
      </c>
      <c r="DB71" s="13" t="str">
        <f t="shared" si="118"/>
        <v>Micrologic 5.0</v>
      </c>
      <c r="DC71" s="13" t="str">
        <f t="shared" si="119"/>
        <v>Micrologic 5.0</v>
      </c>
      <c r="DD71" s="27">
        <v>640.1</v>
      </c>
      <c r="DE71" s="13" t="str">
        <f t="shared" si="54"/>
        <v xml:space="preserve"> </v>
      </c>
      <c r="DF71" s="13" t="str">
        <f t="shared" si="55"/>
        <v xml:space="preserve"> </v>
      </c>
      <c r="DG71" s="13" t="str">
        <f t="shared" si="56"/>
        <v>800A</v>
      </c>
      <c r="DH71" s="13" t="str">
        <f t="shared" si="57"/>
        <v>800A</v>
      </c>
      <c r="DI71" s="13" t="str">
        <f t="shared" si="58"/>
        <v>800A</v>
      </c>
      <c r="DJ71" s="13" t="str">
        <f t="shared" si="59"/>
        <v>800A</v>
      </c>
      <c r="DK71" s="27">
        <v>640.1</v>
      </c>
      <c r="DL71" s="13" t="str">
        <f t="shared" si="60"/>
        <v xml:space="preserve"> </v>
      </c>
      <c r="DM71" s="13" t="str">
        <f t="shared" si="61"/>
        <v xml:space="preserve"> </v>
      </c>
      <c r="DN71" s="13" t="str">
        <f t="shared" si="62"/>
        <v>720A (i.e. 0.9xIn)</v>
      </c>
      <c r="DO71" s="13" t="str">
        <f t="shared" si="63"/>
        <v>720A (i.e. 0.9xIn)</v>
      </c>
      <c r="DP71" s="13" t="str">
        <f t="shared" si="64"/>
        <v>720A (i.e. 0.9xIn)</v>
      </c>
      <c r="DQ71" s="13" t="str">
        <f t="shared" si="65"/>
        <v>720A (i.e. 0.9xIn)</v>
      </c>
      <c r="DR71" s="27">
        <v>640.1</v>
      </c>
      <c r="DS71" s="13" t="str">
        <f t="shared" si="66"/>
        <v xml:space="preserve"> </v>
      </c>
      <c r="DT71" s="13" t="str">
        <f t="shared" si="67"/>
        <v xml:space="preserve"> </v>
      </c>
      <c r="DU71" s="13" t="str">
        <f t="shared" si="68"/>
        <v>8s</v>
      </c>
      <c r="DV71" s="13" t="str">
        <f t="shared" si="69"/>
        <v>8s</v>
      </c>
      <c r="DW71" s="13" t="str">
        <f t="shared" si="70"/>
        <v>8s</v>
      </c>
      <c r="DX71" s="13" t="str">
        <f t="shared" si="71"/>
        <v>8s</v>
      </c>
      <c r="DY71" s="27">
        <v>640.1</v>
      </c>
      <c r="DZ71" s="13" t="str">
        <f t="shared" si="72"/>
        <v xml:space="preserve"> </v>
      </c>
      <c r="EA71" s="13" t="str">
        <f t="shared" si="73"/>
        <v xml:space="preserve"> </v>
      </c>
      <c r="EB71" s="13" t="str">
        <f t="shared" si="74"/>
        <v>1800A (i.e. 2.5xIr)</v>
      </c>
      <c r="EC71" s="13" t="str">
        <f t="shared" si="75"/>
        <v>2160A (i.e. 3xIr)</v>
      </c>
      <c r="ED71" s="13" t="str">
        <f t="shared" si="76"/>
        <v>2160A (i.e. 3xIr)</v>
      </c>
      <c r="EE71" s="13" t="str">
        <f t="shared" si="77"/>
        <v>2160A (i.e. 3xIr)</v>
      </c>
      <c r="EF71" s="27">
        <v>640.1</v>
      </c>
      <c r="EG71" s="13" t="str">
        <f t="shared" si="78"/>
        <v xml:space="preserve"> </v>
      </c>
      <c r="EH71" s="13" t="str">
        <f t="shared" si="79"/>
        <v xml:space="preserve"> </v>
      </c>
      <c r="EI71" s="13" t="str">
        <f t="shared" si="80"/>
        <v>0.1s, IxIxt on</v>
      </c>
      <c r="EJ71" s="13" t="str">
        <f t="shared" si="81"/>
        <v>0.1s, IxIxt on</v>
      </c>
      <c r="EK71" s="13" t="str">
        <f t="shared" si="82"/>
        <v>0.1s, IxIxt on</v>
      </c>
      <c r="EL71" s="13" t="str">
        <f t="shared" si="83"/>
        <v>0.1s, IxIxt on</v>
      </c>
      <c r="EM71" s="27">
        <v>640.1</v>
      </c>
      <c r="EN71" s="13" t="str">
        <f t="shared" si="84"/>
        <v xml:space="preserve"> </v>
      </c>
      <c r="EO71" s="13" t="str">
        <f t="shared" si="85"/>
        <v xml:space="preserve"> </v>
      </c>
      <c r="EP71" s="13" t="str">
        <f t="shared" si="86"/>
        <v>4800A (i.e. 6xIn)</v>
      </c>
      <c r="EQ71" s="13" t="str">
        <f t="shared" si="87"/>
        <v>3200A (i.e. 4xIn)</v>
      </c>
      <c r="ER71" s="13" t="str">
        <f t="shared" si="88"/>
        <v>3200A (i.e. 4xIn)</v>
      </c>
      <c r="ES71" s="13" t="str">
        <f t="shared" si="89"/>
        <v>6400A (i.e. 8xIn)</v>
      </c>
      <c r="ET71" s="27">
        <v>640.1</v>
      </c>
      <c r="EU71" s="13" t="str">
        <f t="shared" si="90"/>
        <v xml:space="preserve"> </v>
      </c>
      <c r="EV71" s="13" t="str">
        <f t="shared" si="91"/>
        <v xml:space="preserve"> </v>
      </c>
      <c r="EW71" s="13" t="str">
        <f t="shared" si="92"/>
        <v>N/A</v>
      </c>
      <c r="EX71" s="13" t="str">
        <f t="shared" si="93"/>
        <v>N/A</v>
      </c>
      <c r="EY71" s="13" t="str">
        <f t="shared" si="94"/>
        <v>N/A</v>
      </c>
      <c r="EZ71" s="13" t="str">
        <f t="shared" si="95"/>
        <v>N/A</v>
      </c>
      <c r="FA71" s="27">
        <v>640.1</v>
      </c>
      <c r="FB71" s="13" t="str">
        <f t="shared" si="96"/>
        <v xml:space="preserve"> </v>
      </c>
      <c r="FC71" s="13" t="str">
        <f t="shared" si="97"/>
        <v xml:space="preserve"> </v>
      </c>
      <c r="FD71" s="13" t="str">
        <f t="shared" si="98"/>
        <v>N/A</v>
      </c>
      <c r="FE71" s="13" t="str">
        <f t="shared" si="99"/>
        <v>N/A</v>
      </c>
      <c r="FF71" s="13" t="str">
        <f t="shared" si="100"/>
        <v>N/A</v>
      </c>
      <c r="FG71" s="13" t="str">
        <f t="shared" si="101"/>
        <v>N/A</v>
      </c>
    </row>
    <row r="72" spans="22:163" x14ac:dyDescent="0.25">
      <c r="V72" s="33"/>
      <c r="X72" s="27">
        <v>720.1</v>
      </c>
      <c r="Y72" s="13" t="str">
        <f t="shared" si="0"/>
        <v>MCCB load is above T/F rating</v>
      </c>
      <c r="Z72" s="13" t="str">
        <f t="shared" si="1"/>
        <v>MCCB load is above T/F rating</v>
      </c>
      <c r="AA72" s="13" t="str">
        <f t="shared" si="2"/>
        <v xml:space="preserve"> </v>
      </c>
      <c r="AB72" s="13" t="str">
        <f t="shared" si="3"/>
        <v xml:space="preserve"> </v>
      </c>
      <c r="AC72" s="13" t="str">
        <f t="shared" si="4"/>
        <v xml:space="preserve"> </v>
      </c>
      <c r="AD72" s="13" t="str">
        <f t="shared" si="5"/>
        <v xml:space="preserve"> </v>
      </c>
      <c r="AE72" s="27">
        <v>720.1</v>
      </c>
      <c r="AF72" s="13" t="str">
        <f t="shared" si="6"/>
        <v xml:space="preserve"> </v>
      </c>
      <c r="AG72" s="13" t="str">
        <f t="shared" si="7"/>
        <v xml:space="preserve"> </v>
      </c>
      <c r="AH72" s="13" t="str">
        <f t="shared" si="8"/>
        <v>Micrologic 5.0</v>
      </c>
      <c r="AI72" s="13" t="str">
        <f t="shared" si="9"/>
        <v>Micrologic 5.0</v>
      </c>
      <c r="AJ72" s="13" t="str">
        <f t="shared" si="10"/>
        <v>Micrologic 5.0</v>
      </c>
      <c r="AK72" s="13" t="str">
        <f t="shared" si="11"/>
        <v>Micrologic 5.0</v>
      </c>
      <c r="AL72" s="27">
        <v>720.1</v>
      </c>
      <c r="AM72" s="13" t="str">
        <f t="shared" si="102"/>
        <v xml:space="preserve"> </v>
      </c>
      <c r="AN72" s="13" t="str">
        <f t="shared" si="103"/>
        <v xml:space="preserve"> </v>
      </c>
      <c r="AO72" s="13" t="str">
        <f t="shared" si="104"/>
        <v>800A</v>
      </c>
      <c r="AP72" s="13" t="str">
        <f t="shared" si="105"/>
        <v>800A</v>
      </c>
      <c r="AQ72" s="13" t="str">
        <f t="shared" si="106"/>
        <v>800A</v>
      </c>
      <c r="AR72" s="13" t="str">
        <f t="shared" si="107"/>
        <v>800A</v>
      </c>
      <c r="AS72" s="27">
        <v>720.1</v>
      </c>
      <c r="AT72" s="13" t="str">
        <f t="shared" si="108"/>
        <v xml:space="preserve"> </v>
      </c>
      <c r="AU72" s="13" t="str">
        <f t="shared" si="109"/>
        <v xml:space="preserve"> </v>
      </c>
      <c r="AV72" s="13" t="str">
        <f t="shared" si="110"/>
        <v>800A (i.e. 1.0xIn)</v>
      </c>
      <c r="AW72" s="13" t="str">
        <f t="shared" si="111"/>
        <v>800A (i.e. 1.0xIn)</v>
      </c>
      <c r="AX72" s="13" t="str">
        <f t="shared" si="112"/>
        <v>800A (i.e. 1.0xIn)</v>
      </c>
      <c r="AY72" s="13" t="str">
        <f t="shared" si="113"/>
        <v>800A (i.e. 1.0xIn)</v>
      </c>
      <c r="AZ72" s="27">
        <v>720.1</v>
      </c>
      <c r="BA72" s="13" t="str">
        <f t="shared" si="12"/>
        <v xml:space="preserve"> </v>
      </c>
      <c r="BB72" s="13" t="str">
        <f t="shared" si="13"/>
        <v xml:space="preserve"> </v>
      </c>
      <c r="BC72" s="13" t="str">
        <f t="shared" si="14"/>
        <v>12s</v>
      </c>
      <c r="BD72" s="13" t="str">
        <f t="shared" si="15"/>
        <v>12s</v>
      </c>
      <c r="BE72" s="13" t="str">
        <f t="shared" si="16"/>
        <v>12s</v>
      </c>
      <c r="BF72" s="13" t="str">
        <f t="shared" si="17"/>
        <v>12s</v>
      </c>
      <c r="BG72" s="27">
        <v>720.1</v>
      </c>
      <c r="BH72" s="13" t="str">
        <f t="shared" si="18"/>
        <v xml:space="preserve"> </v>
      </c>
      <c r="BI72" s="13" t="str">
        <f t="shared" si="19"/>
        <v xml:space="preserve"> </v>
      </c>
      <c r="BJ72" s="13" t="str">
        <f t="shared" si="20"/>
        <v>2400A (i.e 3xIr)</v>
      </c>
      <c r="BK72" s="13" t="str">
        <f t="shared" si="21"/>
        <v>3200A (i.e. 4xIr)</v>
      </c>
      <c r="BL72" s="13" t="str">
        <f t="shared" si="22"/>
        <v>3200A (i.e. 4xIr)</v>
      </c>
      <c r="BM72" s="13" t="str">
        <f t="shared" si="23"/>
        <v>3200A (i.e. 4xIr)</v>
      </c>
      <c r="BN72" s="27">
        <v>720.1</v>
      </c>
      <c r="BO72" s="13" t="str">
        <f t="shared" si="24"/>
        <v xml:space="preserve"> </v>
      </c>
      <c r="BP72" s="13" t="str">
        <f t="shared" si="25"/>
        <v xml:space="preserve"> </v>
      </c>
      <c r="BQ72" s="13" t="str">
        <f t="shared" si="26"/>
        <v>0.1s, IxIxt on</v>
      </c>
      <c r="BR72" s="13" t="str">
        <f t="shared" si="27"/>
        <v>0.2s, IxIxt on</v>
      </c>
      <c r="BS72" s="13" t="str">
        <f t="shared" si="28"/>
        <v>0.2s, IxIxt on</v>
      </c>
      <c r="BT72" s="13" t="str">
        <f t="shared" si="29"/>
        <v>0.2s, IxIxt on</v>
      </c>
      <c r="BU72" s="27">
        <v>720.1</v>
      </c>
      <c r="BV72" s="13" t="str">
        <f t="shared" si="30"/>
        <v xml:space="preserve"> </v>
      </c>
      <c r="BW72" s="13" t="str">
        <f t="shared" si="31"/>
        <v xml:space="preserve"> </v>
      </c>
      <c r="BX72" s="13" t="str">
        <f t="shared" si="32"/>
        <v>6400A (i.e. 8xIn)</v>
      </c>
      <c r="BY72" s="13" t="str">
        <f t="shared" si="33"/>
        <v>4800A (i.e. 6xIn)</v>
      </c>
      <c r="BZ72" s="13" t="str">
        <f t="shared" si="34"/>
        <v>4800A (i.e. 6xIn)</v>
      </c>
      <c r="CA72" s="13" t="str">
        <f t="shared" si="35"/>
        <v>8000A (i.e. 10xIn)</v>
      </c>
      <c r="CB72" s="27">
        <v>720.1</v>
      </c>
      <c r="CC72" s="13" t="str">
        <f t="shared" si="36"/>
        <v xml:space="preserve"> </v>
      </c>
      <c r="CD72" s="13" t="str">
        <f t="shared" si="37"/>
        <v xml:space="preserve"> </v>
      </c>
      <c r="CE72" s="13" t="str">
        <f t="shared" si="38"/>
        <v>N/A</v>
      </c>
      <c r="CF72" s="13" t="str">
        <f t="shared" si="39"/>
        <v>N/A</v>
      </c>
      <c r="CG72" s="13" t="str">
        <f t="shared" si="40"/>
        <v>N/A</v>
      </c>
      <c r="CH72" s="13" t="str">
        <f t="shared" si="41"/>
        <v>N/A</v>
      </c>
      <c r="CI72" s="27">
        <v>720.1</v>
      </c>
      <c r="CJ72" s="13" t="str">
        <f t="shared" si="42"/>
        <v xml:space="preserve"> </v>
      </c>
      <c r="CK72" s="13" t="str">
        <f t="shared" si="43"/>
        <v xml:space="preserve"> </v>
      </c>
      <c r="CL72" s="13" t="str">
        <f t="shared" si="44"/>
        <v>N/A</v>
      </c>
      <c r="CM72" s="13" t="str">
        <f t="shared" si="45"/>
        <v>N/A</v>
      </c>
      <c r="CN72" s="13" t="str">
        <f t="shared" si="46"/>
        <v>N/A</v>
      </c>
      <c r="CO72" s="13" t="str">
        <f t="shared" si="47"/>
        <v>N/A</v>
      </c>
      <c r="CP72" s="27">
        <v>720.1</v>
      </c>
      <c r="CQ72" s="13" t="str">
        <f t="shared" si="48"/>
        <v>MCCB load is above T/F rating</v>
      </c>
      <c r="CR72" s="13" t="str">
        <f t="shared" si="49"/>
        <v>MCCB load is above T/F rating</v>
      </c>
      <c r="CS72" s="13" t="str">
        <f t="shared" si="50"/>
        <v xml:space="preserve"> </v>
      </c>
      <c r="CT72" s="13" t="str">
        <f t="shared" si="51"/>
        <v xml:space="preserve"> </v>
      </c>
      <c r="CU72" s="13" t="str">
        <f t="shared" si="52"/>
        <v xml:space="preserve"> </v>
      </c>
      <c r="CV72" s="13" t="str">
        <f t="shared" si="53"/>
        <v xml:space="preserve"> </v>
      </c>
      <c r="CW72" s="27">
        <v>720.1</v>
      </c>
      <c r="CX72" s="13" t="str">
        <f t="shared" si="114"/>
        <v xml:space="preserve"> </v>
      </c>
      <c r="CY72" s="13" t="str">
        <f t="shared" si="115"/>
        <v xml:space="preserve"> </v>
      </c>
      <c r="CZ72" s="13" t="str">
        <f t="shared" si="116"/>
        <v>Micrologic 5.0</v>
      </c>
      <c r="DA72" s="13" t="str">
        <f t="shared" si="117"/>
        <v>Micrologic 5.0</v>
      </c>
      <c r="DB72" s="13" t="str">
        <f t="shared" si="118"/>
        <v>Micrologic 5.0</v>
      </c>
      <c r="DC72" s="13" t="str">
        <f t="shared" si="119"/>
        <v>Micrologic 5.0</v>
      </c>
      <c r="DD72" s="27">
        <v>720.1</v>
      </c>
      <c r="DE72" s="13" t="str">
        <f t="shared" si="54"/>
        <v xml:space="preserve"> </v>
      </c>
      <c r="DF72" s="13" t="str">
        <f t="shared" si="55"/>
        <v xml:space="preserve"> </v>
      </c>
      <c r="DG72" s="13" t="str">
        <f t="shared" si="56"/>
        <v>800A</v>
      </c>
      <c r="DH72" s="13" t="str">
        <f t="shared" si="57"/>
        <v>800A</v>
      </c>
      <c r="DI72" s="13" t="str">
        <f t="shared" si="58"/>
        <v>800A</v>
      </c>
      <c r="DJ72" s="13" t="str">
        <f t="shared" si="59"/>
        <v>800A</v>
      </c>
      <c r="DK72" s="27">
        <v>720.1</v>
      </c>
      <c r="DL72" s="13" t="str">
        <f t="shared" si="60"/>
        <v xml:space="preserve"> </v>
      </c>
      <c r="DM72" s="13" t="str">
        <f t="shared" si="61"/>
        <v xml:space="preserve"> </v>
      </c>
      <c r="DN72" s="13" t="str">
        <f t="shared" si="62"/>
        <v>760A (i.e. 0.95xIn)</v>
      </c>
      <c r="DO72" s="13" t="str">
        <f t="shared" si="63"/>
        <v>760A (i.e. 0.95xIn)</v>
      </c>
      <c r="DP72" s="13" t="str">
        <f t="shared" si="64"/>
        <v>760A (i.e. 0.95xIn)</v>
      </c>
      <c r="DQ72" s="13" t="str">
        <f t="shared" si="65"/>
        <v>760A (i.e. 0.95xIn)</v>
      </c>
      <c r="DR72" s="27">
        <v>720.1</v>
      </c>
      <c r="DS72" s="13" t="str">
        <f t="shared" si="66"/>
        <v xml:space="preserve"> </v>
      </c>
      <c r="DT72" s="13" t="str">
        <f t="shared" si="67"/>
        <v xml:space="preserve"> </v>
      </c>
      <c r="DU72" s="13" t="str">
        <f t="shared" si="68"/>
        <v>8s</v>
      </c>
      <c r="DV72" s="13" t="str">
        <f t="shared" si="69"/>
        <v>8s</v>
      </c>
      <c r="DW72" s="13" t="str">
        <f t="shared" si="70"/>
        <v>8s</v>
      </c>
      <c r="DX72" s="13" t="str">
        <f t="shared" si="71"/>
        <v>8s</v>
      </c>
      <c r="DY72" s="27">
        <v>720.1</v>
      </c>
      <c r="DZ72" s="13" t="str">
        <f t="shared" si="72"/>
        <v xml:space="preserve"> </v>
      </c>
      <c r="EA72" s="13" t="str">
        <f t="shared" si="73"/>
        <v xml:space="preserve"> </v>
      </c>
      <c r="EB72" s="13" t="str">
        <f t="shared" si="74"/>
        <v>1900A (i.e. 2.5xIr)</v>
      </c>
      <c r="EC72" s="13" t="str">
        <f t="shared" si="75"/>
        <v>2280A (i.e. 3xIr)</v>
      </c>
      <c r="ED72" s="13" t="str">
        <f t="shared" si="76"/>
        <v>2280A (i.e. 3xIr)</v>
      </c>
      <c r="EE72" s="13" t="str">
        <f t="shared" si="77"/>
        <v>2280A (i.e. 3xIr)</v>
      </c>
      <c r="EF72" s="27">
        <v>720.1</v>
      </c>
      <c r="EG72" s="13" t="str">
        <f t="shared" si="78"/>
        <v xml:space="preserve"> </v>
      </c>
      <c r="EH72" s="13" t="str">
        <f t="shared" si="79"/>
        <v xml:space="preserve"> </v>
      </c>
      <c r="EI72" s="13" t="str">
        <f t="shared" si="80"/>
        <v>0.1s, IxIxt on</v>
      </c>
      <c r="EJ72" s="13" t="str">
        <f t="shared" si="81"/>
        <v>0.1s, IxIxt on</v>
      </c>
      <c r="EK72" s="13" t="str">
        <f t="shared" si="82"/>
        <v>0.1s, IxIxt on</v>
      </c>
      <c r="EL72" s="13" t="str">
        <f t="shared" si="83"/>
        <v>0.1s, IxIxt on</v>
      </c>
      <c r="EM72" s="27">
        <v>720.1</v>
      </c>
      <c r="EN72" s="13" t="str">
        <f t="shared" si="84"/>
        <v xml:space="preserve"> </v>
      </c>
      <c r="EO72" s="13" t="str">
        <f t="shared" si="85"/>
        <v xml:space="preserve"> </v>
      </c>
      <c r="EP72" s="13" t="str">
        <f t="shared" si="86"/>
        <v>4800A (i.e. 6xIn)</v>
      </c>
      <c r="EQ72" s="13" t="str">
        <f t="shared" si="87"/>
        <v>3200A (i.e. 4xIn)</v>
      </c>
      <c r="ER72" s="13" t="str">
        <f t="shared" si="88"/>
        <v>3200A (i.e. 4xIn)</v>
      </c>
      <c r="ES72" s="13" t="str">
        <f t="shared" si="89"/>
        <v>6400A (i.e. 8xIn)</v>
      </c>
      <c r="ET72" s="27">
        <v>720.1</v>
      </c>
      <c r="EU72" s="13" t="str">
        <f t="shared" si="90"/>
        <v xml:space="preserve"> </v>
      </c>
      <c r="EV72" s="13" t="str">
        <f t="shared" si="91"/>
        <v xml:space="preserve"> </v>
      </c>
      <c r="EW72" s="13" t="str">
        <f t="shared" si="92"/>
        <v>N/A</v>
      </c>
      <c r="EX72" s="13" t="str">
        <f t="shared" si="93"/>
        <v>N/A</v>
      </c>
      <c r="EY72" s="13" t="str">
        <f t="shared" si="94"/>
        <v>N/A</v>
      </c>
      <c r="EZ72" s="13" t="str">
        <f t="shared" si="95"/>
        <v>N/A</v>
      </c>
      <c r="FA72" s="27">
        <v>720.1</v>
      </c>
      <c r="FB72" s="13" t="str">
        <f t="shared" si="96"/>
        <v xml:space="preserve"> </v>
      </c>
      <c r="FC72" s="13" t="str">
        <f t="shared" si="97"/>
        <v xml:space="preserve"> </v>
      </c>
      <c r="FD72" s="13" t="str">
        <f t="shared" si="98"/>
        <v>N/A</v>
      </c>
      <c r="FE72" s="13" t="str">
        <f t="shared" si="99"/>
        <v>N/A</v>
      </c>
      <c r="FF72" s="13" t="str">
        <f t="shared" si="100"/>
        <v>N/A</v>
      </c>
      <c r="FG72" s="13" t="str">
        <f t="shared" si="101"/>
        <v>N/A</v>
      </c>
    </row>
    <row r="73" spans="22:163" x14ac:dyDescent="0.25">
      <c r="V73" s="33"/>
      <c r="X73" s="27">
        <v>725</v>
      </c>
      <c r="Y73" s="13" t="str">
        <f t="shared" si="0"/>
        <v>MCCB load is above T/F rating</v>
      </c>
      <c r="Z73" s="13" t="str">
        <f t="shared" si="1"/>
        <v>MCCB load is above T/F rating</v>
      </c>
      <c r="AA73" s="13" t="str">
        <f t="shared" si="2"/>
        <v>MCCB load is above T/F rating</v>
      </c>
      <c r="AB73" s="13" t="str">
        <f t="shared" si="3"/>
        <v xml:space="preserve"> </v>
      </c>
      <c r="AC73" s="13" t="str">
        <f t="shared" si="4"/>
        <v xml:space="preserve"> </v>
      </c>
      <c r="AD73" s="13" t="str">
        <f t="shared" si="5"/>
        <v xml:space="preserve"> </v>
      </c>
      <c r="AE73" s="27">
        <v>725</v>
      </c>
      <c r="AF73" s="13" t="str">
        <f t="shared" si="6"/>
        <v xml:space="preserve"> </v>
      </c>
      <c r="AG73" s="13" t="str">
        <f t="shared" si="7"/>
        <v xml:space="preserve"> </v>
      </c>
      <c r="AH73" s="13" t="str">
        <f t="shared" si="8"/>
        <v xml:space="preserve"> </v>
      </c>
      <c r="AI73" s="13" t="str">
        <f t="shared" si="9"/>
        <v>Micrologic 5.0</v>
      </c>
      <c r="AJ73" s="13" t="str">
        <f t="shared" si="10"/>
        <v>Micrologic 5.0</v>
      </c>
      <c r="AK73" s="13" t="str">
        <f t="shared" si="11"/>
        <v>Micrologic 5.0</v>
      </c>
      <c r="AL73" s="27">
        <v>725</v>
      </c>
      <c r="AM73" s="13" t="str">
        <f t="shared" si="102"/>
        <v xml:space="preserve"> </v>
      </c>
      <c r="AN73" s="13" t="str">
        <f t="shared" si="103"/>
        <v xml:space="preserve"> </v>
      </c>
      <c r="AO73" s="13" t="str">
        <f t="shared" si="104"/>
        <v xml:space="preserve"> </v>
      </c>
      <c r="AP73" s="13" t="str">
        <f t="shared" si="105"/>
        <v>800A</v>
      </c>
      <c r="AQ73" s="13" t="str">
        <f t="shared" si="106"/>
        <v>800A</v>
      </c>
      <c r="AR73" s="13" t="str">
        <f t="shared" si="107"/>
        <v>800A</v>
      </c>
      <c r="AS73" s="27">
        <v>725</v>
      </c>
      <c r="AT73" s="13" t="str">
        <f t="shared" si="108"/>
        <v xml:space="preserve"> </v>
      </c>
      <c r="AU73" s="13" t="str">
        <f t="shared" si="109"/>
        <v xml:space="preserve"> </v>
      </c>
      <c r="AV73" s="13" t="str">
        <f t="shared" si="110"/>
        <v xml:space="preserve"> </v>
      </c>
      <c r="AW73" s="13" t="str">
        <f t="shared" si="111"/>
        <v>800A (i.e. 1.0xIn)</v>
      </c>
      <c r="AX73" s="13" t="str">
        <f t="shared" si="112"/>
        <v>800A (i.e. 1.0xIn)</v>
      </c>
      <c r="AY73" s="13" t="str">
        <f t="shared" si="113"/>
        <v>800A (i.e. 1.0xIn)</v>
      </c>
      <c r="AZ73" s="27">
        <v>725</v>
      </c>
      <c r="BA73" s="13" t="str">
        <f>VLOOKUP(AZ73,MCCB_B_800Ax1_300kVA,AZ$77)</f>
        <v xml:space="preserve"> </v>
      </c>
      <c r="BB73" s="13" t="str">
        <f t="shared" si="13"/>
        <v xml:space="preserve"> </v>
      </c>
      <c r="BC73" s="13" t="str">
        <f t="shared" si="14"/>
        <v xml:space="preserve"> </v>
      </c>
      <c r="BD73" s="13" t="str">
        <f t="shared" si="15"/>
        <v>12s</v>
      </c>
      <c r="BE73" s="13" t="str">
        <f t="shared" si="16"/>
        <v>12s</v>
      </c>
      <c r="BF73" s="13" t="str">
        <f t="shared" si="17"/>
        <v>12s</v>
      </c>
      <c r="BG73" s="27">
        <v>725</v>
      </c>
      <c r="BH73" s="13" t="str">
        <f t="shared" si="18"/>
        <v xml:space="preserve"> </v>
      </c>
      <c r="BI73" s="13" t="str">
        <f t="shared" si="19"/>
        <v xml:space="preserve"> </v>
      </c>
      <c r="BJ73" s="13" t="str">
        <f t="shared" si="20"/>
        <v xml:space="preserve"> </v>
      </c>
      <c r="BK73" s="13" t="str">
        <f t="shared" si="21"/>
        <v>3200A (i.e. 4xIr)</v>
      </c>
      <c r="BL73" s="13" t="str">
        <f t="shared" si="22"/>
        <v>3200A (i.e. 4xIr)</v>
      </c>
      <c r="BM73" s="13" t="str">
        <f t="shared" si="23"/>
        <v>3200A (i.e. 4xIr)</v>
      </c>
      <c r="BN73" s="27">
        <v>725</v>
      </c>
      <c r="BO73" s="13" t="str">
        <f t="shared" si="24"/>
        <v xml:space="preserve"> </v>
      </c>
      <c r="BP73" s="13" t="str">
        <f t="shared" si="25"/>
        <v xml:space="preserve"> </v>
      </c>
      <c r="BQ73" s="13" t="str">
        <f t="shared" si="26"/>
        <v xml:space="preserve"> </v>
      </c>
      <c r="BR73" s="13" t="str">
        <f t="shared" si="27"/>
        <v>0.2s, IxIxt on</v>
      </c>
      <c r="BS73" s="13" t="str">
        <f t="shared" si="28"/>
        <v>0.2s, IxIxt on</v>
      </c>
      <c r="BT73" s="13" t="str">
        <f t="shared" si="29"/>
        <v>0.2s, IxIxt on</v>
      </c>
      <c r="BU73" s="27">
        <v>725</v>
      </c>
      <c r="BV73" s="13" t="str">
        <f t="shared" si="30"/>
        <v xml:space="preserve"> </v>
      </c>
      <c r="BW73" s="13" t="str">
        <f t="shared" si="31"/>
        <v xml:space="preserve"> </v>
      </c>
      <c r="BX73" s="13" t="str">
        <f t="shared" si="32"/>
        <v xml:space="preserve"> </v>
      </c>
      <c r="BY73" s="13" t="str">
        <f t="shared" si="33"/>
        <v>4800A (i.e. 6xIn)</v>
      </c>
      <c r="BZ73" s="13" t="str">
        <f t="shared" si="34"/>
        <v>4800A (i.e. 6xIn)</v>
      </c>
      <c r="CA73" s="13" t="str">
        <f t="shared" si="35"/>
        <v>8000A (i.e. 10xIn)</v>
      </c>
      <c r="CB73" s="27">
        <v>725</v>
      </c>
      <c r="CC73" s="13" t="str">
        <f t="shared" si="36"/>
        <v xml:space="preserve"> </v>
      </c>
      <c r="CD73" s="13" t="str">
        <f t="shared" si="37"/>
        <v xml:space="preserve"> </v>
      </c>
      <c r="CE73" s="13" t="str">
        <f t="shared" si="38"/>
        <v xml:space="preserve"> </v>
      </c>
      <c r="CF73" s="13" t="str">
        <f t="shared" si="39"/>
        <v>N/A</v>
      </c>
      <c r="CG73" s="13" t="str">
        <f t="shared" si="40"/>
        <v>N/A</v>
      </c>
      <c r="CH73" s="13" t="str">
        <f t="shared" si="41"/>
        <v>N/A</v>
      </c>
      <c r="CI73" s="27">
        <v>725</v>
      </c>
      <c r="CJ73" s="13" t="str">
        <f t="shared" si="42"/>
        <v xml:space="preserve"> </v>
      </c>
      <c r="CK73" s="13" t="str">
        <f t="shared" si="43"/>
        <v xml:space="preserve"> </v>
      </c>
      <c r="CL73" s="13" t="str">
        <f t="shared" si="44"/>
        <v xml:space="preserve"> </v>
      </c>
      <c r="CM73" s="13" t="str">
        <f t="shared" si="45"/>
        <v>N/A</v>
      </c>
      <c r="CN73" s="13" t="str">
        <f t="shared" si="46"/>
        <v>N/A</v>
      </c>
      <c r="CO73" s="13" t="str">
        <f t="shared" si="47"/>
        <v>N/A</v>
      </c>
      <c r="CP73" s="27">
        <v>725</v>
      </c>
      <c r="CQ73" s="13" t="str">
        <f t="shared" si="48"/>
        <v>MCCB load is above T/F rating</v>
      </c>
      <c r="CR73" s="13" t="str">
        <f t="shared" si="49"/>
        <v>MCCB load is above T/F rating</v>
      </c>
      <c r="CS73" s="13" t="str">
        <f t="shared" si="50"/>
        <v>MCCB load is above T/F rating</v>
      </c>
      <c r="CT73" s="13" t="str">
        <f t="shared" si="51"/>
        <v xml:space="preserve"> </v>
      </c>
      <c r="CU73" s="13" t="str">
        <f t="shared" si="52"/>
        <v xml:space="preserve"> </v>
      </c>
      <c r="CV73" s="13" t="str">
        <f t="shared" si="53"/>
        <v xml:space="preserve"> </v>
      </c>
      <c r="CW73" s="27">
        <v>725</v>
      </c>
      <c r="CX73" s="13" t="str">
        <f t="shared" si="114"/>
        <v xml:space="preserve"> </v>
      </c>
      <c r="CY73" s="13" t="str">
        <f t="shared" si="115"/>
        <v xml:space="preserve"> </v>
      </c>
      <c r="CZ73" s="13" t="str">
        <f t="shared" si="116"/>
        <v xml:space="preserve"> </v>
      </c>
      <c r="DA73" s="13" t="str">
        <f t="shared" si="117"/>
        <v>Micrologic 5.0</v>
      </c>
      <c r="DB73" s="13" t="str">
        <f t="shared" si="118"/>
        <v>Micrologic 5.0</v>
      </c>
      <c r="DC73" s="13" t="str">
        <f t="shared" si="119"/>
        <v>Micrologic 5.0</v>
      </c>
      <c r="DD73" s="27">
        <v>725</v>
      </c>
      <c r="DE73" s="13" t="str">
        <f t="shared" si="54"/>
        <v xml:space="preserve"> </v>
      </c>
      <c r="DF73" s="13" t="str">
        <f t="shared" si="55"/>
        <v xml:space="preserve"> </v>
      </c>
      <c r="DG73" s="13" t="str">
        <f t="shared" si="56"/>
        <v xml:space="preserve"> </v>
      </c>
      <c r="DH73" s="13" t="str">
        <f t="shared" si="57"/>
        <v>800A</v>
      </c>
      <c r="DI73" s="13" t="str">
        <f t="shared" si="58"/>
        <v>800A</v>
      </c>
      <c r="DJ73" s="13" t="str">
        <f t="shared" si="59"/>
        <v>800A</v>
      </c>
      <c r="DK73" s="27">
        <v>725</v>
      </c>
      <c r="DL73" s="13" t="str">
        <f t="shared" si="60"/>
        <v xml:space="preserve"> </v>
      </c>
      <c r="DM73" s="13" t="str">
        <f t="shared" si="61"/>
        <v xml:space="preserve"> </v>
      </c>
      <c r="DN73" s="13" t="str">
        <f t="shared" si="62"/>
        <v xml:space="preserve"> </v>
      </c>
      <c r="DO73" s="13" t="str">
        <f t="shared" si="63"/>
        <v>760A (i.e. 0.95xIn)</v>
      </c>
      <c r="DP73" s="13" t="str">
        <f t="shared" si="64"/>
        <v>760A (i.e. 0.95xIn)</v>
      </c>
      <c r="DQ73" s="13" t="str">
        <f t="shared" si="65"/>
        <v>760A (i.e. 0.95xIn)</v>
      </c>
      <c r="DR73" s="27">
        <v>725</v>
      </c>
      <c r="DS73" s="13" t="str">
        <f t="shared" si="66"/>
        <v xml:space="preserve"> </v>
      </c>
      <c r="DT73" s="13" t="str">
        <f t="shared" si="67"/>
        <v xml:space="preserve"> </v>
      </c>
      <c r="DU73" s="13" t="str">
        <f t="shared" si="68"/>
        <v xml:space="preserve"> </v>
      </c>
      <c r="DV73" s="13" t="str">
        <f t="shared" si="69"/>
        <v>8s</v>
      </c>
      <c r="DW73" s="13" t="str">
        <f t="shared" si="70"/>
        <v>8s</v>
      </c>
      <c r="DX73" s="13" t="str">
        <f t="shared" si="71"/>
        <v>8s</v>
      </c>
      <c r="DY73" s="27">
        <v>725</v>
      </c>
      <c r="DZ73" s="13" t="str">
        <f t="shared" si="72"/>
        <v xml:space="preserve"> </v>
      </c>
      <c r="EA73" s="13" t="str">
        <f t="shared" si="73"/>
        <v xml:space="preserve"> </v>
      </c>
      <c r="EB73" s="13" t="str">
        <f t="shared" si="74"/>
        <v xml:space="preserve"> </v>
      </c>
      <c r="EC73" s="13" t="str">
        <f t="shared" si="75"/>
        <v>2280A (i.e. 3xIr)</v>
      </c>
      <c r="ED73" s="13" t="str">
        <f t="shared" si="76"/>
        <v>2280A (i.e. 3xIr)</v>
      </c>
      <c r="EE73" s="13" t="str">
        <f t="shared" si="77"/>
        <v>2280A (i.e. 3xIr)</v>
      </c>
      <c r="EF73" s="27">
        <v>725</v>
      </c>
      <c r="EG73" s="13" t="str">
        <f t="shared" si="78"/>
        <v xml:space="preserve"> </v>
      </c>
      <c r="EH73" s="13" t="str">
        <f t="shared" si="79"/>
        <v xml:space="preserve"> </v>
      </c>
      <c r="EI73" s="13" t="str">
        <f t="shared" si="80"/>
        <v xml:space="preserve"> </v>
      </c>
      <c r="EJ73" s="13" t="str">
        <f t="shared" si="81"/>
        <v>0.1s, IxIxt on</v>
      </c>
      <c r="EK73" s="13" t="str">
        <f t="shared" si="82"/>
        <v>0.1s, IxIxt on</v>
      </c>
      <c r="EL73" s="13" t="str">
        <f t="shared" si="83"/>
        <v>0.1s, IxIxt on</v>
      </c>
      <c r="EM73" s="27">
        <v>725</v>
      </c>
      <c r="EN73" s="13" t="str">
        <f t="shared" si="84"/>
        <v xml:space="preserve"> </v>
      </c>
      <c r="EO73" s="13" t="str">
        <f t="shared" si="85"/>
        <v xml:space="preserve"> </v>
      </c>
      <c r="EP73" s="13" t="str">
        <f t="shared" si="86"/>
        <v xml:space="preserve"> </v>
      </c>
      <c r="EQ73" s="13" t="str">
        <f t="shared" si="87"/>
        <v>3200A (i.e. 4xIn)</v>
      </c>
      <c r="ER73" s="13" t="str">
        <f t="shared" si="88"/>
        <v>3200A (i.e. 4xIn)</v>
      </c>
      <c r="ES73" s="13" t="str">
        <f t="shared" si="89"/>
        <v>6400A (i.e. 8xIn)</v>
      </c>
      <c r="ET73" s="27">
        <v>725</v>
      </c>
      <c r="EU73" s="13" t="str">
        <f t="shared" si="90"/>
        <v xml:space="preserve"> </v>
      </c>
      <c r="EV73" s="13" t="str">
        <f t="shared" si="91"/>
        <v xml:space="preserve"> </v>
      </c>
      <c r="EW73" s="13" t="str">
        <f t="shared" si="92"/>
        <v xml:space="preserve"> </v>
      </c>
      <c r="EX73" s="13" t="str">
        <f t="shared" si="93"/>
        <v>N/A</v>
      </c>
      <c r="EY73" s="13" t="str">
        <f t="shared" si="94"/>
        <v>N/A</v>
      </c>
      <c r="EZ73" s="13" t="str">
        <f t="shared" si="95"/>
        <v>N/A</v>
      </c>
      <c r="FA73" s="27">
        <v>725</v>
      </c>
      <c r="FB73" s="13" t="str">
        <f t="shared" si="96"/>
        <v xml:space="preserve"> </v>
      </c>
      <c r="FC73" s="13" t="str">
        <f t="shared" si="97"/>
        <v xml:space="preserve"> </v>
      </c>
      <c r="FD73" s="13" t="str">
        <f t="shared" si="98"/>
        <v xml:space="preserve"> </v>
      </c>
      <c r="FE73" s="13" t="str">
        <f t="shared" si="99"/>
        <v>N/A</v>
      </c>
      <c r="FF73" s="13" t="str">
        <f t="shared" si="100"/>
        <v>N/A</v>
      </c>
      <c r="FG73" s="13" t="str">
        <f t="shared" si="101"/>
        <v>N/A</v>
      </c>
    </row>
    <row r="74" spans="22:163" x14ac:dyDescent="0.25">
      <c r="V74" s="33"/>
      <c r="X74" s="27">
        <v>760.1</v>
      </c>
      <c r="Y74" s="13" t="str">
        <f t="shared" si="0"/>
        <v>MCCB load is above T/F rating</v>
      </c>
      <c r="Z74" s="13" t="str">
        <f t="shared" si="1"/>
        <v>MCCB load is above T/F rating</v>
      </c>
      <c r="AA74" s="13" t="str">
        <f t="shared" si="2"/>
        <v>MCCB load is above T/F rating</v>
      </c>
      <c r="AB74" s="13" t="str">
        <f t="shared" si="3"/>
        <v xml:space="preserve"> </v>
      </c>
      <c r="AC74" s="13" t="str">
        <f t="shared" si="4"/>
        <v xml:space="preserve"> </v>
      </c>
      <c r="AD74" s="13" t="str">
        <f t="shared" si="5"/>
        <v xml:space="preserve"> </v>
      </c>
      <c r="AE74" s="27">
        <v>760.1</v>
      </c>
      <c r="AF74" s="13" t="str">
        <f t="shared" si="6"/>
        <v xml:space="preserve"> </v>
      </c>
      <c r="AG74" s="13" t="str">
        <f t="shared" si="7"/>
        <v xml:space="preserve"> </v>
      </c>
      <c r="AH74" s="13" t="str">
        <f t="shared" si="8"/>
        <v xml:space="preserve"> </v>
      </c>
      <c r="AI74" s="13" t="str">
        <f t="shared" si="9"/>
        <v>Micrologic 5.0</v>
      </c>
      <c r="AJ74" s="13" t="str">
        <f t="shared" si="10"/>
        <v>Micrologic 5.0</v>
      </c>
      <c r="AK74" s="13" t="str">
        <f t="shared" si="11"/>
        <v>Micrologic 5.0</v>
      </c>
      <c r="AL74" s="27">
        <v>760.1</v>
      </c>
      <c r="AM74" s="13" t="str">
        <f t="shared" si="102"/>
        <v xml:space="preserve"> </v>
      </c>
      <c r="AN74" s="13" t="str">
        <f t="shared" si="103"/>
        <v xml:space="preserve"> </v>
      </c>
      <c r="AO74" s="13" t="str">
        <f t="shared" si="104"/>
        <v xml:space="preserve"> </v>
      </c>
      <c r="AP74" s="13" t="str">
        <f t="shared" si="105"/>
        <v>800A</v>
      </c>
      <c r="AQ74" s="13" t="str">
        <f t="shared" si="106"/>
        <v>800A</v>
      </c>
      <c r="AR74" s="13" t="str">
        <f t="shared" si="107"/>
        <v>800A</v>
      </c>
      <c r="AS74" s="27">
        <v>760.1</v>
      </c>
      <c r="AT74" s="13" t="str">
        <f t="shared" si="108"/>
        <v xml:space="preserve"> </v>
      </c>
      <c r="AU74" s="13" t="str">
        <f t="shared" si="109"/>
        <v xml:space="preserve"> </v>
      </c>
      <c r="AV74" s="13" t="str">
        <f t="shared" si="110"/>
        <v xml:space="preserve"> </v>
      </c>
      <c r="AW74" s="13" t="str">
        <f t="shared" si="111"/>
        <v>800A (i.e. 1.0xIn)</v>
      </c>
      <c r="AX74" s="13" t="str">
        <f t="shared" si="112"/>
        <v>800A (i.e. 1.0xIn)</v>
      </c>
      <c r="AY74" s="13" t="str">
        <f t="shared" si="113"/>
        <v>800A (i.e. 1.0xIn)</v>
      </c>
      <c r="AZ74" s="27">
        <v>760.1</v>
      </c>
      <c r="BA74" s="13" t="str">
        <f t="shared" si="12"/>
        <v xml:space="preserve"> </v>
      </c>
      <c r="BB74" s="13" t="str">
        <f t="shared" si="13"/>
        <v xml:space="preserve"> </v>
      </c>
      <c r="BC74" s="13" t="str">
        <f t="shared" si="14"/>
        <v xml:space="preserve"> </v>
      </c>
      <c r="BD74" s="13" t="str">
        <f t="shared" si="15"/>
        <v>12s</v>
      </c>
      <c r="BE74" s="13" t="str">
        <f t="shared" si="16"/>
        <v>12s</v>
      </c>
      <c r="BF74" s="13" t="str">
        <f t="shared" si="17"/>
        <v>12s</v>
      </c>
      <c r="BG74" s="27">
        <v>760.1</v>
      </c>
      <c r="BH74" s="13" t="str">
        <f t="shared" si="18"/>
        <v xml:space="preserve"> </v>
      </c>
      <c r="BI74" s="13" t="str">
        <f t="shared" si="19"/>
        <v xml:space="preserve"> </v>
      </c>
      <c r="BJ74" s="13" t="str">
        <f t="shared" si="20"/>
        <v xml:space="preserve"> </v>
      </c>
      <c r="BK74" s="13" t="str">
        <f t="shared" si="21"/>
        <v>3200A (i.e. 4xIr)</v>
      </c>
      <c r="BL74" s="13" t="str">
        <f t="shared" si="22"/>
        <v>3200A (i.e. 4xIr)</v>
      </c>
      <c r="BM74" s="13" t="str">
        <f t="shared" si="23"/>
        <v>3200A (i.e. 4xIr)</v>
      </c>
      <c r="BN74" s="27">
        <v>760.1</v>
      </c>
      <c r="BO74" s="13" t="str">
        <f t="shared" si="24"/>
        <v xml:space="preserve"> </v>
      </c>
      <c r="BP74" s="13" t="str">
        <f t="shared" si="25"/>
        <v xml:space="preserve"> </v>
      </c>
      <c r="BQ74" s="13" t="str">
        <f t="shared" si="26"/>
        <v xml:space="preserve"> </v>
      </c>
      <c r="BR74" s="13" t="str">
        <f t="shared" si="27"/>
        <v>0.2s, IxIxt on</v>
      </c>
      <c r="BS74" s="13" t="str">
        <f t="shared" si="28"/>
        <v>0.2s, IxIxt on</v>
      </c>
      <c r="BT74" s="13" t="str">
        <f t="shared" si="29"/>
        <v>0.2s, IxIxt on</v>
      </c>
      <c r="BU74" s="27">
        <v>760.1</v>
      </c>
      <c r="BV74" s="13" t="str">
        <f t="shared" si="30"/>
        <v xml:space="preserve"> </v>
      </c>
      <c r="BW74" s="13" t="str">
        <f t="shared" si="31"/>
        <v xml:space="preserve"> </v>
      </c>
      <c r="BX74" s="13" t="str">
        <f t="shared" si="32"/>
        <v xml:space="preserve"> </v>
      </c>
      <c r="BY74" s="13" t="str">
        <f t="shared" si="33"/>
        <v>4800A (i.e. 6xIn)</v>
      </c>
      <c r="BZ74" s="13" t="str">
        <f t="shared" si="34"/>
        <v>4800A (i.e. 6xIn)</v>
      </c>
      <c r="CA74" s="13" t="str">
        <f t="shared" si="35"/>
        <v>8000A (i.e. 10xIn)</v>
      </c>
      <c r="CB74" s="27">
        <v>760.1</v>
      </c>
      <c r="CC74" s="13" t="str">
        <f t="shared" si="36"/>
        <v xml:space="preserve"> </v>
      </c>
      <c r="CD74" s="13" t="str">
        <f t="shared" si="37"/>
        <v xml:space="preserve"> </v>
      </c>
      <c r="CE74" s="13" t="str">
        <f t="shared" si="38"/>
        <v xml:space="preserve"> </v>
      </c>
      <c r="CF74" s="13" t="str">
        <f t="shared" si="39"/>
        <v>N/A</v>
      </c>
      <c r="CG74" s="13" t="str">
        <f t="shared" si="40"/>
        <v>N/A</v>
      </c>
      <c r="CH74" s="13" t="str">
        <f t="shared" si="41"/>
        <v>N/A</v>
      </c>
      <c r="CI74" s="27">
        <v>760.1</v>
      </c>
      <c r="CJ74" s="13" t="str">
        <f t="shared" si="42"/>
        <v xml:space="preserve"> </v>
      </c>
      <c r="CK74" s="13" t="str">
        <f t="shared" si="43"/>
        <v xml:space="preserve"> </v>
      </c>
      <c r="CL74" s="13" t="str">
        <f t="shared" si="44"/>
        <v xml:space="preserve"> </v>
      </c>
      <c r="CM74" s="13" t="str">
        <f t="shared" si="45"/>
        <v>N/A</v>
      </c>
      <c r="CN74" s="13" t="str">
        <f t="shared" si="46"/>
        <v>N/A</v>
      </c>
      <c r="CO74" s="13" t="str">
        <f t="shared" si="47"/>
        <v>N/A</v>
      </c>
      <c r="CP74" s="27">
        <v>760.1</v>
      </c>
      <c r="CQ74" s="13" t="str">
        <f t="shared" si="48"/>
        <v>MCCB load is above T/F rating</v>
      </c>
      <c r="CR74" s="13" t="str">
        <f t="shared" si="49"/>
        <v>MCCB load is above T/F rating</v>
      </c>
      <c r="CS74" s="13" t="str">
        <f t="shared" si="50"/>
        <v>MCCB load is above T/F rating</v>
      </c>
      <c r="CT74" s="13" t="str">
        <f t="shared" si="51"/>
        <v xml:space="preserve"> </v>
      </c>
      <c r="CU74" s="13" t="str">
        <f t="shared" si="52"/>
        <v xml:space="preserve"> </v>
      </c>
      <c r="CV74" s="13" t="str">
        <f t="shared" si="53"/>
        <v xml:space="preserve"> </v>
      </c>
      <c r="CW74" s="27">
        <v>760.1</v>
      </c>
      <c r="CX74" s="13" t="str">
        <f t="shared" si="114"/>
        <v xml:space="preserve"> </v>
      </c>
      <c r="CY74" s="13" t="str">
        <f t="shared" si="115"/>
        <v xml:space="preserve"> </v>
      </c>
      <c r="CZ74" s="13" t="str">
        <f t="shared" si="116"/>
        <v xml:space="preserve"> </v>
      </c>
      <c r="DA74" s="13" t="str">
        <f t="shared" si="117"/>
        <v>Micrologic 5.0</v>
      </c>
      <c r="DB74" s="13" t="str">
        <f t="shared" si="118"/>
        <v>Micrologic 5.0</v>
      </c>
      <c r="DC74" s="13" t="str">
        <f t="shared" si="119"/>
        <v>Micrologic 5.0</v>
      </c>
      <c r="DD74" s="27">
        <v>760.1</v>
      </c>
      <c r="DE74" s="13" t="str">
        <f t="shared" si="54"/>
        <v xml:space="preserve"> </v>
      </c>
      <c r="DF74" s="13" t="str">
        <f t="shared" si="55"/>
        <v xml:space="preserve"> </v>
      </c>
      <c r="DG74" s="13" t="str">
        <f t="shared" si="56"/>
        <v xml:space="preserve"> </v>
      </c>
      <c r="DH74" s="13" t="str">
        <f t="shared" si="57"/>
        <v>800A</v>
      </c>
      <c r="DI74" s="13" t="str">
        <f t="shared" si="58"/>
        <v>800A</v>
      </c>
      <c r="DJ74" s="13" t="str">
        <f t="shared" si="59"/>
        <v>800A</v>
      </c>
      <c r="DK74" s="27">
        <v>760.1</v>
      </c>
      <c r="DL74" s="13" t="str">
        <f t="shared" si="60"/>
        <v xml:space="preserve"> </v>
      </c>
      <c r="DM74" s="13" t="str">
        <f t="shared" si="61"/>
        <v xml:space="preserve"> </v>
      </c>
      <c r="DN74" s="13" t="str">
        <f t="shared" si="62"/>
        <v xml:space="preserve"> </v>
      </c>
      <c r="DO74" s="13" t="str">
        <f t="shared" si="63"/>
        <v>784A (i.e. 0.98xIn)</v>
      </c>
      <c r="DP74" s="13" t="str">
        <f t="shared" si="64"/>
        <v>784A (i.e. 0.98xIn)</v>
      </c>
      <c r="DQ74" s="13" t="str">
        <f t="shared" si="65"/>
        <v>784A (i.e. 0.98xIn)</v>
      </c>
      <c r="DR74" s="27">
        <v>760.1</v>
      </c>
      <c r="DS74" s="13" t="str">
        <f t="shared" si="66"/>
        <v xml:space="preserve"> </v>
      </c>
      <c r="DT74" s="13" t="str">
        <f t="shared" si="67"/>
        <v xml:space="preserve"> </v>
      </c>
      <c r="DU74" s="13" t="str">
        <f t="shared" si="68"/>
        <v xml:space="preserve"> </v>
      </c>
      <c r="DV74" s="13" t="str">
        <f t="shared" si="69"/>
        <v>8s</v>
      </c>
      <c r="DW74" s="13" t="str">
        <f t="shared" si="70"/>
        <v>8s</v>
      </c>
      <c r="DX74" s="13" t="str">
        <f t="shared" si="71"/>
        <v>8s</v>
      </c>
      <c r="DY74" s="27">
        <v>760.1</v>
      </c>
      <c r="DZ74" s="13" t="str">
        <f t="shared" si="72"/>
        <v xml:space="preserve"> </v>
      </c>
      <c r="EA74" s="13" t="str">
        <f t="shared" si="73"/>
        <v xml:space="preserve"> </v>
      </c>
      <c r="EB74" s="13" t="str">
        <f t="shared" si="74"/>
        <v xml:space="preserve"> </v>
      </c>
      <c r="EC74" s="13" t="str">
        <f t="shared" si="75"/>
        <v>2352A (i.e. 3xIr)</v>
      </c>
      <c r="ED74" s="13" t="str">
        <f t="shared" si="76"/>
        <v>2352A (i.e. 3xIr)</v>
      </c>
      <c r="EE74" s="13" t="str">
        <f t="shared" si="77"/>
        <v>2352A (i.e. 3xIr)</v>
      </c>
      <c r="EF74" s="27">
        <v>760.1</v>
      </c>
      <c r="EG74" s="13" t="str">
        <f t="shared" si="78"/>
        <v xml:space="preserve"> </v>
      </c>
      <c r="EH74" s="13" t="str">
        <f t="shared" si="79"/>
        <v xml:space="preserve"> </v>
      </c>
      <c r="EI74" s="13" t="str">
        <f t="shared" si="80"/>
        <v xml:space="preserve"> </v>
      </c>
      <c r="EJ74" s="13" t="str">
        <f t="shared" si="81"/>
        <v>0.1s, IxIxt on</v>
      </c>
      <c r="EK74" s="13" t="str">
        <f t="shared" si="82"/>
        <v>0.1s, IxIxt on</v>
      </c>
      <c r="EL74" s="13" t="str">
        <f t="shared" si="83"/>
        <v>0.1s, IxIxt on</v>
      </c>
      <c r="EM74" s="27">
        <v>760.1</v>
      </c>
      <c r="EN74" s="13" t="str">
        <f t="shared" si="84"/>
        <v xml:space="preserve"> </v>
      </c>
      <c r="EO74" s="13" t="str">
        <f t="shared" si="85"/>
        <v xml:space="preserve"> </v>
      </c>
      <c r="EP74" s="13" t="str">
        <f t="shared" si="86"/>
        <v xml:space="preserve"> </v>
      </c>
      <c r="EQ74" s="13" t="str">
        <f t="shared" si="87"/>
        <v>3200A (i.e. 4xIn)</v>
      </c>
      <c r="ER74" s="13" t="str">
        <f t="shared" si="88"/>
        <v>3200A (i.e. 4xIn)</v>
      </c>
      <c r="ES74" s="13" t="str">
        <f t="shared" si="89"/>
        <v>6400A (i.e. 8xIn)</v>
      </c>
      <c r="ET74" s="27">
        <v>760.1</v>
      </c>
      <c r="EU74" s="13" t="str">
        <f t="shared" si="90"/>
        <v xml:space="preserve"> </v>
      </c>
      <c r="EV74" s="13" t="str">
        <f t="shared" si="91"/>
        <v xml:space="preserve"> </v>
      </c>
      <c r="EW74" s="13" t="str">
        <f t="shared" si="92"/>
        <v xml:space="preserve"> </v>
      </c>
      <c r="EX74" s="13" t="str">
        <f t="shared" si="93"/>
        <v>N/A</v>
      </c>
      <c r="EY74" s="13" t="str">
        <f t="shared" si="94"/>
        <v>N/A</v>
      </c>
      <c r="EZ74" s="13" t="str">
        <f t="shared" si="95"/>
        <v>N/A</v>
      </c>
      <c r="FA74" s="27">
        <v>760.1</v>
      </c>
      <c r="FB74" s="13" t="str">
        <f t="shared" si="96"/>
        <v xml:space="preserve"> </v>
      </c>
      <c r="FC74" s="13" t="str">
        <f t="shared" si="97"/>
        <v xml:space="preserve"> </v>
      </c>
      <c r="FD74" s="13" t="str">
        <f t="shared" si="98"/>
        <v xml:space="preserve"> </v>
      </c>
      <c r="FE74" s="13" t="str">
        <f t="shared" si="99"/>
        <v>N/A</v>
      </c>
      <c r="FF74" s="13" t="str">
        <f t="shared" si="100"/>
        <v>N/A</v>
      </c>
      <c r="FG74" s="13" t="str">
        <f t="shared" si="101"/>
        <v>N/A</v>
      </c>
    </row>
    <row r="75" spans="22:163" x14ac:dyDescent="0.25">
      <c r="V75" s="33"/>
      <c r="X75" s="27">
        <v>784.1</v>
      </c>
      <c r="Y75" s="13" t="str">
        <f t="shared" si="0"/>
        <v>MCCB load is above T/F rating</v>
      </c>
      <c r="Z75" s="13" t="str">
        <f t="shared" si="1"/>
        <v>MCCB load is above T/F rating</v>
      </c>
      <c r="AA75" s="13" t="str">
        <f t="shared" si="2"/>
        <v>MCCB load is above T/F rating</v>
      </c>
      <c r="AB75" s="13" t="str">
        <f t="shared" si="3"/>
        <v xml:space="preserve"> </v>
      </c>
      <c r="AC75" s="13" t="str">
        <f t="shared" si="4"/>
        <v xml:space="preserve"> </v>
      </c>
      <c r="AD75" s="13" t="str">
        <f t="shared" si="5"/>
        <v xml:space="preserve"> </v>
      </c>
      <c r="AE75" s="27">
        <v>784.1</v>
      </c>
      <c r="AF75" s="13" t="str">
        <f t="shared" si="6"/>
        <v xml:space="preserve"> </v>
      </c>
      <c r="AG75" s="13" t="str">
        <f t="shared" si="7"/>
        <v xml:space="preserve"> </v>
      </c>
      <c r="AH75" s="13" t="str">
        <f t="shared" si="8"/>
        <v xml:space="preserve"> </v>
      </c>
      <c r="AI75" s="13" t="str">
        <f t="shared" si="9"/>
        <v>Micrologic 5.0</v>
      </c>
      <c r="AJ75" s="13" t="str">
        <f t="shared" si="10"/>
        <v>Micrologic 5.0</v>
      </c>
      <c r="AK75" s="13" t="str">
        <f t="shared" si="11"/>
        <v>Micrologic 5.0</v>
      </c>
      <c r="AL75" s="27">
        <v>784.1</v>
      </c>
      <c r="AM75" s="13" t="str">
        <f t="shared" si="102"/>
        <v xml:space="preserve"> </v>
      </c>
      <c r="AN75" s="13" t="str">
        <f t="shared" si="103"/>
        <v xml:space="preserve"> </v>
      </c>
      <c r="AO75" s="13" t="str">
        <f t="shared" si="104"/>
        <v xml:space="preserve"> </v>
      </c>
      <c r="AP75" s="13" t="str">
        <f t="shared" si="105"/>
        <v>800A</v>
      </c>
      <c r="AQ75" s="13" t="str">
        <f t="shared" si="106"/>
        <v>800A</v>
      </c>
      <c r="AR75" s="13" t="str">
        <f t="shared" si="107"/>
        <v>800A</v>
      </c>
      <c r="AS75" s="27">
        <v>784.1</v>
      </c>
      <c r="AT75" s="13" t="str">
        <f t="shared" si="108"/>
        <v xml:space="preserve"> </v>
      </c>
      <c r="AU75" s="13" t="str">
        <f t="shared" si="109"/>
        <v xml:space="preserve"> </v>
      </c>
      <c r="AV75" s="13" t="str">
        <f t="shared" si="110"/>
        <v xml:space="preserve"> </v>
      </c>
      <c r="AW75" s="13" t="str">
        <f t="shared" si="111"/>
        <v>800A (i.e. 1.0xIn)</v>
      </c>
      <c r="AX75" s="13" t="str">
        <f t="shared" si="112"/>
        <v>800A (i.e. 1.0xIn)</v>
      </c>
      <c r="AY75" s="13" t="str">
        <f t="shared" si="113"/>
        <v>800A (i.e. 1.0xIn)</v>
      </c>
      <c r="AZ75" s="27">
        <v>784.1</v>
      </c>
      <c r="BA75" s="13" t="str">
        <f t="shared" si="12"/>
        <v xml:space="preserve"> </v>
      </c>
      <c r="BB75" s="13" t="str">
        <f t="shared" si="13"/>
        <v xml:space="preserve"> </v>
      </c>
      <c r="BC75" s="13" t="str">
        <f t="shared" si="14"/>
        <v xml:space="preserve"> </v>
      </c>
      <c r="BD75" s="13" t="str">
        <f t="shared" si="15"/>
        <v>12s</v>
      </c>
      <c r="BE75" s="13" t="str">
        <f t="shared" si="16"/>
        <v>12s</v>
      </c>
      <c r="BF75" s="13" t="str">
        <f t="shared" si="17"/>
        <v>12s</v>
      </c>
      <c r="BG75" s="27">
        <v>784.1</v>
      </c>
      <c r="BH75" s="13" t="str">
        <f t="shared" si="18"/>
        <v xml:space="preserve"> </v>
      </c>
      <c r="BI75" s="13" t="str">
        <f t="shared" si="19"/>
        <v xml:space="preserve"> </v>
      </c>
      <c r="BJ75" s="13" t="str">
        <f t="shared" si="20"/>
        <v xml:space="preserve"> </v>
      </c>
      <c r="BK75" s="13" t="str">
        <f t="shared" si="21"/>
        <v>3200A (i.e. 4xIr)</v>
      </c>
      <c r="BL75" s="13" t="str">
        <f t="shared" si="22"/>
        <v>3200A (i.e. 4xIr)</v>
      </c>
      <c r="BM75" s="13" t="str">
        <f t="shared" si="23"/>
        <v>3200A (i.e. 4xIr)</v>
      </c>
      <c r="BN75" s="27">
        <v>784.1</v>
      </c>
      <c r="BO75" s="13" t="str">
        <f t="shared" si="24"/>
        <v xml:space="preserve"> </v>
      </c>
      <c r="BP75" s="13" t="str">
        <f t="shared" si="25"/>
        <v xml:space="preserve"> </v>
      </c>
      <c r="BQ75" s="13" t="str">
        <f t="shared" si="26"/>
        <v xml:space="preserve"> </v>
      </c>
      <c r="BR75" s="13" t="str">
        <f t="shared" si="27"/>
        <v>0.2s, IxIxt on</v>
      </c>
      <c r="BS75" s="13" t="str">
        <f t="shared" si="28"/>
        <v>0.2s, IxIxt on</v>
      </c>
      <c r="BT75" s="13" t="str">
        <f t="shared" si="29"/>
        <v>0.2s, IxIxt on</v>
      </c>
      <c r="BU75" s="27">
        <v>784.1</v>
      </c>
      <c r="BV75" s="13" t="str">
        <f t="shared" si="30"/>
        <v xml:space="preserve"> </v>
      </c>
      <c r="BW75" s="13" t="str">
        <f t="shared" si="31"/>
        <v xml:space="preserve"> </v>
      </c>
      <c r="BX75" s="13" t="str">
        <f t="shared" si="32"/>
        <v xml:space="preserve"> </v>
      </c>
      <c r="BY75" s="13" t="str">
        <f t="shared" si="33"/>
        <v>4800A (i.e. 6xIn)</v>
      </c>
      <c r="BZ75" s="13" t="str">
        <f t="shared" si="34"/>
        <v>4800A (i.e. 6xIn)</v>
      </c>
      <c r="CA75" s="13" t="str">
        <f t="shared" si="35"/>
        <v>8000A (i.e. 10xIn)</v>
      </c>
      <c r="CB75" s="27">
        <v>784.1</v>
      </c>
      <c r="CC75" s="13" t="str">
        <f t="shared" si="36"/>
        <v xml:space="preserve"> </v>
      </c>
      <c r="CD75" s="13" t="str">
        <f t="shared" si="37"/>
        <v xml:space="preserve"> </v>
      </c>
      <c r="CE75" s="13" t="str">
        <f t="shared" si="38"/>
        <v xml:space="preserve"> </v>
      </c>
      <c r="CF75" s="13" t="str">
        <f t="shared" si="39"/>
        <v>N/A</v>
      </c>
      <c r="CG75" s="13" t="str">
        <f t="shared" si="40"/>
        <v>N/A</v>
      </c>
      <c r="CH75" s="13" t="str">
        <f t="shared" si="41"/>
        <v>N/A</v>
      </c>
      <c r="CI75" s="27">
        <v>784.1</v>
      </c>
      <c r="CJ75" s="13" t="str">
        <f t="shared" si="42"/>
        <v xml:space="preserve"> </v>
      </c>
      <c r="CK75" s="13" t="str">
        <f t="shared" si="43"/>
        <v xml:space="preserve"> </v>
      </c>
      <c r="CL75" s="13" t="str">
        <f t="shared" si="44"/>
        <v xml:space="preserve"> </v>
      </c>
      <c r="CM75" s="13" t="str">
        <f t="shared" si="45"/>
        <v>N/A</v>
      </c>
      <c r="CN75" s="13" t="str">
        <f t="shared" si="46"/>
        <v>N/A</v>
      </c>
      <c r="CO75" s="13" t="str">
        <f t="shared" si="47"/>
        <v>N/A</v>
      </c>
      <c r="CP75" s="27">
        <v>784.1</v>
      </c>
      <c r="CQ75" s="13" t="str">
        <f t="shared" si="48"/>
        <v>MCCB load is above T/F rating</v>
      </c>
      <c r="CR75" s="13" t="str">
        <f t="shared" si="49"/>
        <v>MCCB load is above T/F rating</v>
      </c>
      <c r="CS75" s="13" t="str">
        <f t="shared" si="50"/>
        <v>MCCB load is above T/F rating</v>
      </c>
      <c r="CT75" s="13" t="str">
        <f t="shared" si="51"/>
        <v xml:space="preserve"> </v>
      </c>
      <c r="CU75" s="13" t="str">
        <f t="shared" si="52"/>
        <v xml:space="preserve"> </v>
      </c>
      <c r="CV75" s="13" t="str">
        <f t="shared" si="53"/>
        <v xml:space="preserve"> </v>
      </c>
      <c r="CW75" s="27">
        <v>784.1</v>
      </c>
      <c r="CX75" s="13" t="str">
        <f t="shared" si="114"/>
        <v xml:space="preserve"> </v>
      </c>
      <c r="CY75" s="13" t="str">
        <f t="shared" si="115"/>
        <v xml:space="preserve"> </v>
      </c>
      <c r="CZ75" s="13" t="str">
        <f t="shared" si="116"/>
        <v xml:space="preserve"> </v>
      </c>
      <c r="DA75" s="13" t="str">
        <f t="shared" si="117"/>
        <v>Micrologic 5.0</v>
      </c>
      <c r="DB75" s="13" t="str">
        <f t="shared" si="118"/>
        <v>Micrologic 5.0</v>
      </c>
      <c r="DC75" s="13" t="str">
        <f t="shared" si="119"/>
        <v>Micrologic 5.0</v>
      </c>
      <c r="DD75" s="27">
        <v>784.1</v>
      </c>
      <c r="DE75" s="13" t="str">
        <f t="shared" si="54"/>
        <v xml:space="preserve"> </v>
      </c>
      <c r="DF75" s="13" t="str">
        <f t="shared" si="55"/>
        <v xml:space="preserve"> </v>
      </c>
      <c r="DG75" s="13" t="str">
        <f t="shared" si="56"/>
        <v xml:space="preserve"> </v>
      </c>
      <c r="DH75" s="13" t="str">
        <f t="shared" si="57"/>
        <v>800A</v>
      </c>
      <c r="DI75" s="13" t="str">
        <f t="shared" si="58"/>
        <v>800A</v>
      </c>
      <c r="DJ75" s="13" t="str">
        <f t="shared" si="59"/>
        <v>800A</v>
      </c>
      <c r="DK75" s="27">
        <v>784.1</v>
      </c>
      <c r="DL75" s="13" t="str">
        <f t="shared" si="60"/>
        <v xml:space="preserve"> </v>
      </c>
      <c r="DM75" s="13" t="str">
        <f t="shared" si="61"/>
        <v xml:space="preserve"> </v>
      </c>
      <c r="DN75" s="13" t="str">
        <f t="shared" si="62"/>
        <v xml:space="preserve"> </v>
      </c>
      <c r="DO75" s="13" t="str">
        <f t="shared" si="63"/>
        <v>800A (i.e. 1.0xIn)</v>
      </c>
      <c r="DP75" s="13" t="str">
        <f t="shared" si="64"/>
        <v>800A (i.e. 1.0xIn)</v>
      </c>
      <c r="DQ75" s="13" t="str">
        <f t="shared" si="65"/>
        <v>800A (i.e. 1.0xIn)</v>
      </c>
      <c r="DR75" s="27">
        <v>784.1</v>
      </c>
      <c r="DS75" s="13" t="str">
        <f t="shared" si="66"/>
        <v xml:space="preserve"> </v>
      </c>
      <c r="DT75" s="13" t="str">
        <f t="shared" si="67"/>
        <v xml:space="preserve"> </v>
      </c>
      <c r="DU75" s="13" t="str">
        <f t="shared" si="68"/>
        <v xml:space="preserve"> </v>
      </c>
      <c r="DV75" s="13" t="str">
        <f t="shared" si="69"/>
        <v>8s</v>
      </c>
      <c r="DW75" s="13" t="str">
        <f t="shared" si="70"/>
        <v>8s</v>
      </c>
      <c r="DX75" s="13" t="str">
        <f t="shared" si="71"/>
        <v>8s</v>
      </c>
      <c r="DY75" s="27">
        <v>784.1</v>
      </c>
      <c r="DZ75" s="13" t="str">
        <f t="shared" si="72"/>
        <v xml:space="preserve"> </v>
      </c>
      <c r="EA75" s="13" t="str">
        <f t="shared" si="73"/>
        <v xml:space="preserve"> </v>
      </c>
      <c r="EB75" s="13" t="str">
        <f t="shared" si="74"/>
        <v xml:space="preserve"> </v>
      </c>
      <c r="EC75" s="13" t="str">
        <f t="shared" si="75"/>
        <v>2400A (i.e. 3xIr)</v>
      </c>
      <c r="ED75" s="13" t="str">
        <f t="shared" si="76"/>
        <v>2400A (i.e. 3xIr)</v>
      </c>
      <c r="EE75" s="13" t="str">
        <f t="shared" si="77"/>
        <v>2400A (i.e. 3xIr)</v>
      </c>
      <c r="EF75" s="27">
        <v>784.1</v>
      </c>
      <c r="EG75" s="13" t="str">
        <f t="shared" si="78"/>
        <v xml:space="preserve"> </v>
      </c>
      <c r="EH75" s="13" t="str">
        <f t="shared" si="79"/>
        <v xml:space="preserve"> </v>
      </c>
      <c r="EI75" s="13" t="str">
        <f t="shared" si="80"/>
        <v xml:space="preserve"> </v>
      </c>
      <c r="EJ75" s="13" t="str">
        <f t="shared" si="81"/>
        <v>0.1s, IxIxt on</v>
      </c>
      <c r="EK75" s="13" t="str">
        <f t="shared" si="82"/>
        <v>0.1s, IxIxt on</v>
      </c>
      <c r="EL75" s="13" t="str">
        <f t="shared" si="83"/>
        <v>0.1s, IxIxt on</v>
      </c>
      <c r="EM75" s="27">
        <v>784.1</v>
      </c>
      <c r="EN75" s="13" t="str">
        <f t="shared" si="84"/>
        <v xml:space="preserve"> </v>
      </c>
      <c r="EO75" s="13" t="str">
        <f t="shared" si="85"/>
        <v xml:space="preserve"> </v>
      </c>
      <c r="EP75" s="13" t="str">
        <f t="shared" si="86"/>
        <v xml:space="preserve"> </v>
      </c>
      <c r="EQ75" s="13" t="str">
        <f t="shared" si="87"/>
        <v>3200A (i.e. 4xIn)</v>
      </c>
      <c r="ER75" s="13" t="str">
        <f t="shared" si="88"/>
        <v>3200A (i.e. 4xIn)</v>
      </c>
      <c r="ES75" s="13" t="str">
        <f t="shared" si="89"/>
        <v>6400A (i.e. 8xIn)</v>
      </c>
      <c r="ET75" s="27">
        <v>784.1</v>
      </c>
      <c r="EU75" s="13" t="str">
        <f t="shared" si="90"/>
        <v xml:space="preserve"> </v>
      </c>
      <c r="EV75" s="13" t="str">
        <f t="shared" si="91"/>
        <v xml:space="preserve"> </v>
      </c>
      <c r="EW75" s="13" t="str">
        <f t="shared" si="92"/>
        <v xml:space="preserve"> </v>
      </c>
      <c r="EX75" s="13" t="str">
        <f t="shared" si="93"/>
        <v>N/A</v>
      </c>
      <c r="EY75" s="13" t="str">
        <f t="shared" si="94"/>
        <v>N/A</v>
      </c>
      <c r="EZ75" s="13" t="str">
        <f t="shared" si="95"/>
        <v>N/A</v>
      </c>
      <c r="FA75" s="27">
        <v>784.1</v>
      </c>
      <c r="FB75" s="13" t="str">
        <f t="shared" si="96"/>
        <v xml:space="preserve"> </v>
      </c>
      <c r="FC75" s="13" t="str">
        <f t="shared" si="97"/>
        <v xml:space="preserve"> </v>
      </c>
      <c r="FD75" s="13" t="str">
        <f t="shared" si="98"/>
        <v xml:space="preserve"> </v>
      </c>
      <c r="FE75" s="13" t="str">
        <f t="shared" si="99"/>
        <v>N/A</v>
      </c>
      <c r="FF75" s="13" t="str">
        <f t="shared" si="100"/>
        <v>N/A</v>
      </c>
      <c r="FG75" s="13" t="str">
        <f t="shared" si="101"/>
        <v>N/A</v>
      </c>
    </row>
    <row r="76" spans="22:163" x14ac:dyDescent="0.25">
      <c r="V76" s="33"/>
      <c r="X76" s="27">
        <v>800.1</v>
      </c>
      <c r="Y76" s="13" t="str">
        <f t="shared" si="0"/>
        <v>MCCB load is above T/F rating</v>
      </c>
      <c r="Z76" s="13" t="str">
        <f t="shared" si="1"/>
        <v>MCCB load is above T/F rating</v>
      </c>
      <c r="AA76" s="13" t="str">
        <f t="shared" si="2"/>
        <v>MCCB load is above T/F rating</v>
      </c>
      <c r="AB76" s="13" t="str">
        <f t="shared" si="3"/>
        <v>Load is above MCCB rating</v>
      </c>
      <c r="AC76" s="13" t="str">
        <f t="shared" si="4"/>
        <v>Load is above MCCB rating</v>
      </c>
      <c r="AD76" s="13" t="str">
        <f t="shared" si="5"/>
        <v>Load is above MCCB rating</v>
      </c>
      <c r="AE76" s="27">
        <v>800.1</v>
      </c>
      <c r="AF76" s="13" t="str">
        <f t="shared" si="6"/>
        <v xml:space="preserve"> </v>
      </c>
      <c r="AG76" s="13" t="str">
        <f t="shared" si="7"/>
        <v xml:space="preserve"> </v>
      </c>
      <c r="AH76" s="13" t="str">
        <f t="shared" si="8"/>
        <v xml:space="preserve"> </v>
      </c>
      <c r="AI76" s="13" t="str">
        <f t="shared" si="9"/>
        <v xml:space="preserve"> </v>
      </c>
      <c r="AJ76" s="13" t="str">
        <f t="shared" si="10"/>
        <v xml:space="preserve"> </v>
      </c>
      <c r="AK76" s="13" t="str">
        <f t="shared" si="11"/>
        <v xml:space="preserve"> </v>
      </c>
      <c r="AL76" s="27">
        <v>800.1</v>
      </c>
      <c r="AM76" s="13" t="str">
        <f t="shared" si="102"/>
        <v xml:space="preserve"> </v>
      </c>
      <c r="AN76" s="13" t="str">
        <f t="shared" si="103"/>
        <v xml:space="preserve"> </v>
      </c>
      <c r="AO76" s="13" t="str">
        <f t="shared" si="104"/>
        <v xml:space="preserve"> </v>
      </c>
      <c r="AP76" s="13" t="str">
        <f t="shared" si="105"/>
        <v xml:space="preserve"> </v>
      </c>
      <c r="AQ76" s="13" t="str">
        <f t="shared" si="106"/>
        <v xml:space="preserve"> </v>
      </c>
      <c r="AR76" s="13" t="str">
        <f t="shared" si="107"/>
        <v xml:space="preserve"> </v>
      </c>
      <c r="AS76" s="27">
        <v>800.1</v>
      </c>
      <c r="AT76" s="13" t="str">
        <f t="shared" si="108"/>
        <v xml:space="preserve"> </v>
      </c>
      <c r="AU76" s="13" t="str">
        <f t="shared" si="109"/>
        <v xml:space="preserve"> </v>
      </c>
      <c r="AV76" s="13" t="str">
        <f t="shared" si="110"/>
        <v xml:space="preserve"> </v>
      </c>
      <c r="AW76" s="13" t="str">
        <f t="shared" si="111"/>
        <v xml:space="preserve"> </v>
      </c>
      <c r="AX76" s="13" t="str">
        <f t="shared" si="112"/>
        <v xml:space="preserve"> </v>
      </c>
      <c r="AY76" s="13" t="str">
        <f t="shared" si="113"/>
        <v xml:space="preserve"> </v>
      </c>
      <c r="AZ76" s="27">
        <v>800.1</v>
      </c>
      <c r="BA76" s="13" t="str">
        <f t="shared" si="12"/>
        <v xml:space="preserve"> </v>
      </c>
      <c r="BB76" s="13" t="str">
        <f t="shared" si="13"/>
        <v xml:space="preserve"> </v>
      </c>
      <c r="BC76" s="13" t="str">
        <f t="shared" si="14"/>
        <v xml:space="preserve"> </v>
      </c>
      <c r="BD76" s="13" t="str">
        <f t="shared" si="15"/>
        <v xml:space="preserve"> </v>
      </c>
      <c r="BE76" s="13" t="str">
        <f t="shared" si="16"/>
        <v xml:space="preserve"> </v>
      </c>
      <c r="BF76" s="13" t="str">
        <f t="shared" si="17"/>
        <v xml:space="preserve"> </v>
      </c>
      <c r="BG76" s="27">
        <v>800.1</v>
      </c>
      <c r="BH76" s="13" t="str">
        <f t="shared" si="18"/>
        <v xml:space="preserve"> </v>
      </c>
      <c r="BI76" s="13" t="str">
        <f t="shared" si="19"/>
        <v xml:space="preserve"> </v>
      </c>
      <c r="BJ76" s="13" t="str">
        <f t="shared" si="20"/>
        <v xml:space="preserve"> </v>
      </c>
      <c r="BK76" s="13" t="str">
        <f t="shared" si="21"/>
        <v xml:space="preserve"> </v>
      </c>
      <c r="BL76" s="13" t="str">
        <f t="shared" si="22"/>
        <v xml:space="preserve"> </v>
      </c>
      <c r="BM76" s="13" t="str">
        <f t="shared" si="23"/>
        <v xml:space="preserve"> </v>
      </c>
      <c r="BN76" s="27">
        <v>800.1</v>
      </c>
      <c r="BO76" s="13" t="str">
        <f t="shared" si="24"/>
        <v xml:space="preserve"> </v>
      </c>
      <c r="BP76" s="13" t="str">
        <f t="shared" si="25"/>
        <v xml:space="preserve"> </v>
      </c>
      <c r="BQ76" s="13" t="str">
        <f t="shared" si="26"/>
        <v xml:space="preserve"> </v>
      </c>
      <c r="BR76" s="13" t="str">
        <f t="shared" si="27"/>
        <v xml:space="preserve"> </v>
      </c>
      <c r="BS76" s="13" t="str">
        <f t="shared" si="28"/>
        <v xml:space="preserve"> </v>
      </c>
      <c r="BT76" s="13" t="str">
        <f t="shared" si="29"/>
        <v xml:space="preserve"> </v>
      </c>
      <c r="BU76" s="27">
        <v>800.1</v>
      </c>
      <c r="BV76" s="13" t="str">
        <f t="shared" si="30"/>
        <v xml:space="preserve"> </v>
      </c>
      <c r="BW76" s="13" t="str">
        <f t="shared" si="31"/>
        <v xml:space="preserve"> </v>
      </c>
      <c r="BX76" s="13" t="str">
        <f t="shared" si="32"/>
        <v xml:space="preserve"> </v>
      </c>
      <c r="BY76" s="13" t="str">
        <f t="shared" si="33"/>
        <v xml:space="preserve"> </v>
      </c>
      <c r="BZ76" s="13" t="str">
        <f t="shared" si="34"/>
        <v xml:space="preserve"> </v>
      </c>
      <c r="CA76" s="13" t="str">
        <f t="shared" si="35"/>
        <v xml:space="preserve"> </v>
      </c>
      <c r="CB76" s="27">
        <v>800.1</v>
      </c>
      <c r="CC76" s="13" t="str">
        <f t="shared" si="36"/>
        <v xml:space="preserve"> </v>
      </c>
      <c r="CD76" s="13" t="str">
        <f t="shared" si="37"/>
        <v xml:space="preserve"> </v>
      </c>
      <c r="CE76" s="13" t="str">
        <f t="shared" si="38"/>
        <v xml:space="preserve"> </v>
      </c>
      <c r="CF76" s="13" t="str">
        <f t="shared" si="39"/>
        <v xml:space="preserve"> </v>
      </c>
      <c r="CG76" s="13" t="str">
        <f t="shared" si="40"/>
        <v xml:space="preserve"> </v>
      </c>
      <c r="CH76" s="13" t="str">
        <f t="shared" si="41"/>
        <v xml:space="preserve"> </v>
      </c>
      <c r="CI76" s="27">
        <v>800.1</v>
      </c>
      <c r="CJ76" s="13" t="str">
        <f t="shared" si="42"/>
        <v xml:space="preserve"> </v>
      </c>
      <c r="CK76" s="13" t="str">
        <f t="shared" si="43"/>
        <v xml:space="preserve"> </v>
      </c>
      <c r="CL76" s="13" t="str">
        <f t="shared" si="44"/>
        <v xml:space="preserve"> </v>
      </c>
      <c r="CM76" s="13" t="str">
        <f t="shared" si="45"/>
        <v xml:space="preserve"> </v>
      </c>
      <c r="CN76" s="13" t="str">
        <f t="shared" si="46"/>
        <v xml:space="preserve"> </v>
      </c>
      <c r="CO76" s="13" t="str">
        <f t="shared" si="47"/>
        <v xml:space="preserve"> </v>
      </c>
      <c r="CP76" s="27">
        <v>800.1</v>
      </c>
      <c r="CQ76" s="13" t="str">
        <f t="shared" si="48"/>
        <v>MCCB load is above T/F rating</v>
      </c>
      <c r="CR76" s="13" t="str">
        <f t="shared" si="49"/>
        <v>MCCB load is above T/F rating</v>
      </c>
      <c r="CS76" s="13" t="str">
        <f t="shared" si="50"/>
        <v>MCCB load is above T/F rating</v>
      </c>
      <c r="CT76" s="13" t="str">
        <f t="shared" si="51"/>
        <v>Load is above MCCB rating</v>
      </c>
      <c r="CU76" s="13" t="str">
        <f t="shared" si="52"/>
        <v>Load is above MCCB rating</v>
      </c>
      <c r="CV76" s="13" t="str">
        <f t="shared" si="53"/>
        <v>Load is above MCCB rating</v>
      </c>
      <c r="CW76" s="27">
        <v>800.1</v>
      </c>
      <c r="CX76" s="13" t="str">
        <f t="shared" si="114"/>
        <v xml:space="preserve"> </v>
      </c>
      <c r="CY76" s="13" t="str">
        <f t="shared" si="115"/>
        <v xml:space="preserve"> </v>
      </c>
      <c r="CZ76" s="13" t="str">
        <f t="shared" si="116"/>
        <v xml:space="preserve"> </v>
      </c>
      <c r="DA76" s="13" t="str">
        <f t="shared" si="117"/>
        <v xml:space="preserve"> </v>
      </c>
      <c r="DB76" s="13" t="str">
        <f t="shared" si="118"/>
        <v xml:space="preserve"> </v>
      </c>
      <c r="DC76" s="13" t="str">
        <f t="shared" si="119"/>
        <v xml:space="preserve"> </v>
      </c>
      <c r="DD76" s="27">
        <v>800.1</v>
      </c>
      <c r="DE76" s="13" t="str">
        <f t="shared" si="54"/>
        <v xml:space="preserve"> </v>
      </c>
      <c r="DF76" s="13" t="str">
        <f t="shared" si="55"/>
        <v xml:space="preserve"> </v>
      </c>
      <c r="DG76" s="13" t="str">
        <f t="shared" si="56"/>
        <v xml:space="preserve"> </v>
      </c>
      <c r="DH76" s="13" t="str">
        <f t="shared" si="57"/>
        <v xml:space="preserve"> </v>
      </c>
      <c r="DI76" s="13" t="str">
        <f t="shared" si="58"/>
        <v xml:space="preserve"> </v>
      </c>
      <c r="DJ76" s="13" t="str">
        <f t="shared" si="59"/>
        <v xml:space="preserve"> </v>
      </c>
      <c r="DK76" s="27">
        <v>800.1</v>
      </c>
      <c r="DL76" s="13" t="str">
        <f t="shared" si="60"/>
        <v xml:space="preserve"> </v>
      </c>
      <c r="DM76" s="13" t="str">
        <f t="shared" si="61"/>
        <v xml:space="preserve"> </v>
      </c>
      <c r="DN76" s="13" t="str">
        <f t="shared" si="62"/>
        <v xml:space="preserve"> </v>
      </c>
      <c r="DO76" s="13" t="str">
        <f t="shared" si="63"/>
        <v xml:space="preserve"> </v>
      </c>
      <c r="DP76" s="13" t="str">
        <f t="shared" si="64"/>
        <v xml:space="preserve"> </v>
      </c>
      <c r="DQ76" s="13" t="str">
        <f t="shared" si="65"/>
        <v xml:space="preserve"> </v>
      </c>
      <c r="DR76" s="27">
        <v>800.1</v>
      </c>
      <c r="DS76" s="13" t="str">
        <f t="shared" si="66"/>
        <v xml:space="preserve"> </v>
      </c>
      <c r="DT76" s="13" t="str">
        <f t="shared" si="67"/>
        <v xml:space="preserve"> </v>
      </c>
      <c r="DU76" s="13" t="str">
        <f t="shared" si="68"/>
        <v xml:space="preserve"> </v>
      </c>
      <c r="DV76" s="13" t="str">
        <f t="shared" si="69"/>
        <v xml:space="preserve"> </v>
      </c>
      <c r="DW76" s="13" t="str">
        <f t="shared" si="70"/>
        <v xml:space="preserve"> </v>
      </c>
      <c r="DX76" s="13" t="str">
        <f t="shared" si="71"/>
        <v xml:space="preserve"> </v>
      </c>
      <c r="DY76" s="27">
        <v>800.1</v>
      </c>
      <c r="DZ76" s="13" t="str">
        <f t="shared" si="72"/>
        <v xml:space="preserve"> </v>
      </c>
      <c r="EA76" s="13" t="str">
        <f t="shared" si="73"/>
        <v xml:space="preserve"> </v>
      </c>
      <c r="EB76" s="13" t="str">
        <f t="shared" si="74"/>
        <v xml:space="preserve"> </v>
      </c>
      <c r="EC76" s="13" t="str">
        <f t="shared" si="75"/>
        <v xml:space="preserve"> </v>
      </c>
      <c r="ED76" s="13" t="str">
        <f t="shared" si="76"/>
        <v xml:space="preserve"> </v>
      </c>
      <c r="EE76" s="13" t="str">
        <f t="shared" si="77"/>
        <v xml:space="preserve"> </v>
      </c>
      <c r="EF76" s="27">
        <v>800.1</v>
      </c>
      <c r="EG76" s="13" t="str">
        <f t="shared" si="78"/>
        <v xml:space="preserve"> </v>
      </c>
      <c r="EH76" s="13" t="str">
        <f t="shared" si="79"/>
        <v xml:space="preserve"> </v>
      </c>
      <c r="EI76" s="13" t="str">
        <f t="shared" si="80"/>
        <v xml:space="preserve"> </v>
      </c>
      <c r="EJ76" s="13" t="str">
        <f t="shared" si="81"/>
        <v xml:space="preserve"> </v>
      </c>
      <c r="EK76" s="13" t="str">
        <f t="shared" si="82"/>
        <v xml:space="preserve"> </v>
      </c>
      <c r="EL76" s="13" t="str">
        <f t="shared" si="83"/>
        <v xml:space="preserve"> </v>
      </c>
      <c r="EM76" s="27">
        <v>800.1</v>
      </c>
      <c r="EN76" s="13" t="str">
        <f t="shared" si="84"/>
        <v xml:space="preserve"> </v>
      </c>
      <c r="EO76" s="13" t="str">
        <f t="shared" si="85"/>
        <v xml:space="preserve"> </v>
      </c>
      <c r="EP76" s="13" t="str">
        <f t="shared" si="86"/>
        <v xml:space="preserve"> </v>
      </c>
      <c r="EQ76" s="13" t="str">
        <f t="shared" si="87"/>
        <v xml:space="preserve"> </v>
      </c>
      <c r="ER76" s="13" t="str">
        <f t="shared" si="88"/>
        <v xml:space="preserve"> </v>
      </c>
      <c r="ES76" s="13" t="str">
        <f t="shared" si="89"/>
        <v xml:space="preserve"> </v>
      </c>
      <c r="ET76" s="27">
        <v>800.1</v>
      </c>
      <c r="EU76" s="13" t="str">
        <f t="shared" si="90"/>
        <v xml:space="preserve"> </v>
      </c>
      <c r="EV76" s="13" t="str">
        <f t="shared" si="91"/>
        <v xml:space="preserve"> </v>
      </c>
      <c r="EW76" s="13" t="str">
        <f t="shared" si="92"/>
        <v xml:space="preserve"> </v>
      </c>
      <c r="EX76" s="13" t="str">
        <f t="shared" si="93"/>
        <v xml:space="preserve"> </v>
      </c>
      <c r="EY76" s="13" t="str">
        <f t="shared" si="94"/>
        <v xml:space="preserve"> </v>
      </c>
      <c r="EZ76" s="13" t="str">
        <f t="shared" si="95"/>
        <v xml:space="preserve"> </v>
      </c>
      <c r="FA76" s="27">
        <v>800.1</v>
      </c>
      <c r="FB76" s="13" t="str">
        <f t="shared" si="96"/>
        <v xml:space="preserve"> </v>
      </c>
      <c r="FC76" s="13" t="str">
        <f t="shared" si="97"/>
        <v xml:space="preserve"> </v>
      </c>
      <c r="FD76" s="13" t="str">
        <f t="shared" si="98"/>
        <v xml:space="preserve"> </v>
      </c>
      <c r="FE76" s="13" t="str">
        <f t="shared" si="99"/>
        <v xml:space="preserve"> </v>
      </c>
      <c r="FF76" s="13" t="str">
        <f t="shared" si="100"/>
        <v xml:space="preserve"> </v>
      </c>
      <c r="FG76" s="13" t="str">
        <f t="shared" si="101"/>
        <v xml:space="preserve"> </v>
      </c>
    </row>
    <row r="77" spans="22:163" x14ac:dyDescent="0.25">
      <c r="V77" s="33"/>
      <c r="X77" s="221">
        <v>2</v>
      </c>
      <c r="Y77" s="221"/>
      <c r="Z77" s="221"/>
      <c r="AA77" s="221"/>
      <c r="AB77" s="221"/>
      <c r="AC77" s="221"/>
      <c r="AD77" s="221"/>
      <c r="AE77" s="221">
        <v>3</v>
      </c>
      <c r="AF77" s="221"/>
      <c r="AG77" s="221"/>
      <c r="AH77" s="221"/>
      <c r="AI77" s="221"/>
      <c r="AJ77" s="221"/>
      <c r="AK77" s="221"/>
      <c r="AL77" s="218">
        <v>4</v>
      </c>
      <c r="AM77" s="218"/>
      <c r="AN77" s="218"/>
      <c r="AO77" s="218"/>
      <c r="AP77" s="218"/>
      <c r="AQ77" s="218"/>
      <c r="AR77" s="218"/>
      <c r="AS77" s="218">
        <v>5</v>
      </c>
      <c r="AT77" s="218"/>
      <c r="AU77" s="218"/>
      <c r="AV77" s="218"/>
      <c r="AW77" s="218"/>
      <c r="AX77" s="218"/>
      <c r="AY77" s="218"/>
      <c r="AZ77" s="218">
        <v>6</v>
      </c>
      <c r="BA77" s="218"/>
      <c r="BB77" s="218"/>
      <c r="BC77" s="218"/>
      <c r="BD77" s="218"/>
      <c r="BE77" s="218"/>
      <c r="BF77" s="218"/>
      <c r="BG77" s="218">
        <v>7</v>
      </c>
      <c r="BH77" s="218"/>
      <c r="BI77" s="218"/>
      <c r="BJ77" s="218"/>
      <c r="BK77" s="218"/>
      <c r="BL77" s="218"/>
      <c r="BM77" s="218"/>
      <c r="BN77" s="228">
        <v>8</v>
      </c>
      <c r="BO77" s="228"/>
      <c r="BP77" s="228"/>
      <c r="BQ77" s="228"/>
      <c r="BR77" s="228"/>
      <c r="BS77" s="228"/>
      <c r="BT77" s="228"/>
      <c r="BU77" s="228">
        <v>9</v>
      </c>
      <c r="BV77" s="228"/>
      <c r="BW77" s="228"/>
      <c r="BX77" s="228"/>
      <c r="BY77" s="228"/>
      <c r="BZ77" s="228"/>
      <c r="CA77" s="228"/>
      <c r="CB77" s="228">
        <v>10</v>
      </c>
      <c r="CC77" s="228"/>
      <c r="CD77" s="228"/>
      <c r="CE77" s="228"/>
      <c r="CF77" s="228"/>
      <c r="CG77" s="228"/>
      <c r="CH77" s="228"/>
      <c r="CI77" s="228">
        <v>11</v>
      </c>
      <c r="CJ77" s="228"/>
      <c r="CK77" s="228"/>
      <c r="CL77" s="228"/>
      <c r="CM77" s="228"/>
      <c r="CN77" s="228"/>
      <c r="CO77" s="228"/>
      <c r="CP77" s="228">
        <v>12</v>
      </c>
      <c r="CQ77" s="228"/>
      <c r="CR77" s="228"/>
      <c r="CS77" s="228"/>
      <c r="CT77" s="228"/>
      <c r="CU77" s="228"/>
      <c r="CV77" s="228"/>
      <c r="CW77" s="228">
        <v>13</v>
      </c>
      <c r="CX77" s="228"/>
      <c r="CY77" s="228"/>
      <c r="CZ77" s="228"/>
      <c r="DA77" s="228"/>
      <c r="DB77" s="228"/>
      <c r="DC77" s="228"/>
      <c r="DD77" s="228">
        <v>14</v>
      </c>
      <c r="DE77" s="228"/>
      <c r="DF77" s="228"/>
      <c r="DG77" s="228"/>
      <c r="DH77" s="228"/>
      <c r="DI77" s="228"/>
      <c r="DJ77" s="228"/>
      <c r="DK77" s="228">
        <v>15</v>
      </c>
      <c r="DL77" s="228"/>
      <c r="DM77" s="228"/>
      <c r="DN77" s="228"/>
      <c r="DO77" s="228"/>
      <c r="DP77" s="228"/>
      <c r="DQ77" s="228"/>
      <c r="DR77" s="228">
        <v>16</v>
      </c>
      <c r="DS77" s="228"/>
      <c r="DT77" s="228"/>
      <c r="DU77" s="228"/>
      <c r="DV77" s="228"/>
      <c r="DW77" s="228"/>
      <c r="DX77" s="228"/>
      <c r="DY77" s="228">
        <v>17</v>
      </c>
      <c r="DZ77" s="228"/>
      <c r="EA77" s="228"/>
      <c r="EB77" s="228"/>
      <c r="EC77" s="228"/>
      <c r="ED77" s="228"/>
      <c r="EE77" s="228"/>
      <c r="EF77" s="228">
        <v>18</v>
      </c>
      <c r="EG77" s="228"/>
      <c r="EH77" s="228"/>
      <c r="EI77" s="228"/>
      <c r="EJ77" s="228"/>
      <c r="EK77" s="228"/>
      <c r="EL77" s="228"/>
      <c r="EM77" s="228">
        <v>19</v>
      </c>
      <c r="EN77" s="228"/>
      <c r="EO77" s="228"/>
      <c r="EP77" s="228"/>
      <c r="EQ77" s="228"/>
      <c r="ER77" s="228"/>
      <c r="ES77" s="228"/>
      <c r="ET77" s="228">
        <v>20</v>
      </c>
      <c r="EU77" s="228"/>
      <c r="EV77" s="228"/>
      <c r="EW77" s="228"/>
      <c r="EX77" s="228"/>
      <c r="EY77" s="228"/>
      <c r="EZ77" s="228"/>
      <c r="FA77" s="228">
        <v>21</v>
      </c>
      <c r="FB77" s="228"/>
      <c r="FC77" s="228"/>
      <c r="FD77" s="228"/>
      <c r="FE77" s="228"/>
      <c r="FF77" s="228"/>
      <c r="FG77" s="228"/>
    </row>
    <row r="78" spans="22:163" x14ac:dyDescent="0.25">
      <c r="V78" s="33"/>
    </row>
    <row r="79" spans="22:163" x14ac:dyDescent="0.25">
      <c r="V79" s="33"/>
    </row>
  </sheetData>
  <mergeCells count="44">
    <mergeCell ref="DR77:DX77"/>
    <mergeCell ref="DY77:EE77"/>
    <mergeCell ref="AS61:AY61"/>
    <mergeCell ref="AS77:AY77"/>
    <mergeCell ref="BN77:BT77"/>
    <mergeCell ref="BU77:CA77"/>
    <mergeCell ref="CB77:CH77"/>
    <mergeCell ref="CI77:CO77"/>
    <mergeCell ref="CP77:CV77"/>
    <mergeCell ref="BG77:BM77"/>
    <mergeCell ref="AZ77:BF77"/>
    <mergeCell ref="CP61:CV61"/>
    <mergeCell ref="CL61:CO61"/>
    <mergeCell ref="DD77:DJ77"/>
    <mergeCell ref="C2:L2"/>
    <mergeCell ref="M2:V2"/>
    <mergeCell ref="AV60:CO60"/>
    <mergeCell ref="CS60:ES60"/>
    <mergeCell ref="BJ61:BM61"/>
    <mergeCell ref="BQ61:BT61"/>
    <mergeCell ref="BX61:CA61"/>
    <mergeCell ref="CE61:CH61"/>
    <mergeCell ref="AZ61:BF61"/>
    <mergeCell ref="DY61:EE61"/>
    <mergeCell ref="X61:AD61"/>
    <mergeCell ref="DR61:DX61"/>
    <mergeCell ref="AL61:AR61"/>
    <mergeCell ref="AE61:AK61"/>
    <mergeCell ref="ET77:EZ77"/>
    <mergeCell ref="FA77:FG77"/>
    <mergeCell ref="ET61:EZ61"/>
    <mergeCell ref="FA61:FG61"/>
    <mergeCell ref="EF77:EL77"/>
    <mergeCell ref="EM77:ES77"/>
    <mergeCell ref="EF61:EL61"/>
    <mergeCell ref="EM61:ES61"/>
    <mergeCell ref="X77:AD77"/>
    <mergeCell ref="CW61:DC61"/>
    <mergeCell ref="CW77:DC77"/>
    <mergeCell ref="DD61:DJ61"/>
    <mergeCell ref="DK61:DQ61"/>
    <mergeCell ref="DK77:DQ77"/>
    <mergeCell ref="AL77:AR77"/>
    <mergeCell ref="AE77:AK7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G72"/>
  <sheetViews>
    <sheetView topLeftCell="A37" workbookViewId="0">
      <selection activeCell="Q62" sqref="Q62"/>
    </sheetView>
  </sheetViews>
  <sheetFormatPr defaultRowHeight="15" x14ac:dyDescent="0.25"/>
  <cols>
    <col min="1" max="1" width="13.7109375" customWidth="1"/>
  </cols>
  <sheetData>
    <row r="1" spans="1:22" x14ac:dyDescent="0.25">
      <c r="A1" s="15" t="s">
        <v>226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3"/>
      <c r="B2" s="13"/>
      <c r="C2" s="228" t="s">
        <v>28</v>
      </c>
      <c r="D2" s="228"/>
      <c r="E2" s="228"/>
      <c r="F2" s="228"/>
      <c r="G2" s="228"/>
      <c r="H2" s="228"/>
      <c r="I2" s="228"/>
      <c r="J2" s="228"/>
      <c r="K2" s="228"/>
      <c r="L2" s="228"/>
      <c r="M2" s="49"/>
      <c r="N2" s="228" t="s">
        <v>41</v>
      </c>
      <c r="O2" s="228"/>
      <c r="P2" s="228"/>
      <c r="Q2" s="228"/>
      <c r="R2" s="228"/>
      <c r="S2" s="228"/>
      <c r="T2" s="228"/>
      <c r="U2" s="228"/>
      <c r="V2" s="228"/>
    </row>
    <row r="3" spans="1:22" ht="18" x14ac:dyDescent="0.35">
      <c r="A3" s="33" t="s">
        <v>25</v>
      </c>
      <c r="B3" s="33" t="s">
        <v>27</v>
      </c>
      <c r="C3" s="33" t="s">
        <v>282</v>
      </c>
      <c r="D3" s="49" t="s">
        <v>37</v>
      </c>
      <c r="E3" s="33" t="s">
        <v>32</v>
      </c>
      <c r="F3" s="33" t="s">
        <v>31</v>
      </c>
      <c r="G3" s="33" t="s">
        <v>30</v>
      </c>
      <c r="H3" s="33" t="s">
        <v>29</v>
      </c>
      <c r="I3" s="33" t="s">
        <v>33</v>
      </c>
      <c r="J3" s="33" t="s">
        <v>34</v>
      </c>
      <c r="K3" s="33" t="s">
        <v>38</v>
      </c>
      <c r="L3" s="33" t="s">
        <v>39</v>
      </c>
      <c r="M3" s="49" t="s">
        <v>282</v>
      </c>
      <c r="N3" s="33" t="s">
        <v>37</v>
      </c>
      <c r="O3" s="33" t="s">
        <v>32</v>
      </c>
      <c r="P3" s="33" t="s">
        <v>31</v>
      </c>
      <c r="Q3" s="33" t="s">
        <v>30</v>
      </c>
      <c r="R3" s="33" t="s">
        <v>29</v>
      </c>
      <c r="S3" s="33" t="s">
        <v>33</v>
      </c>
      <c r="T3" s="33" t="s">
        <v>34</v>
      </c>
      <c r="U3" s="33" t="s">
        <v>38</v>
      </c>
      <c r="V3" s="33" t="s">
        <v>39</v>
      </c>
    </row>
    <row r="4" spans="1:22" x14ac:dyDescent="0.25">
      <c r="A4" s="33">
        <v>300</v>
      </c>
      <c r="B4" s="33">
        <v>0</v>
      </c>
      <c r="C4" s="19" t="s">
        <v>265</v>
      </c>
      <c r="D4" s="19" t="s">
        <v>55</v>
      </c>
      <c r="E4" s="20" t="s">
        <v>55</v>
      </c>
      <c r="F4" s="19" t="s">
        <v>55</v>
      </c>
      <c r="G4" s="20" t="s">
        <v>55</v>
      </c>
      <c r="H4" s="19" t="s">
        <v>55</v>
      </c>
      <c r="I4" s="20" t="s">
        <v>55</v>
      </c>
      <c r="J4" s="19" t="s">
        <v>55</v>
      </c>
      <c r="K4" s="20" t="s">
        <v>55</v>
      </c>
      <c r="L4" s="20" t="s">
        <v>55</v>
      </c>
      <c r="M4" s="19" t="s">
        <v>265</v>
      </c>
      <c r="N4" s="19" t="s">
        <v>55</v>
      </c>
      <c r="O4" s="19" t="s">
        <v>55</v>
      </c>
      <c r="P4" s="19" t="s">
        <v>55</v>
      </c>
      <c r="Q4" s="19" t="s">
        <v>55</v>
      </c>
      <c r="R4" s="19" t="s">
        <v>55</v>
      </c>
      <c r="S4" s="19" t="s">
        <v>55</v>
      </c>
      <c r="T4" s="19" t="s">
        <v>55</v>
      </c>
      <c r="U4" s="19" t="s">
        <v>55</v>
      </c>
      <c r="V4" s="19" t="s">
        <v>55</v>
      </c>
    </row>
    <row r="5" spans="1:22" x14ac:dyDescent="0.25">
      <c r="A5" s="33">
        <v>300</v>
      </c>
      <c r="B5" s="18">
        <v>160</v>
      </c>
      <c r="C5" s="19" t="s">
        <v>265</v>
      </c>
      <c r="D5" s="19" t="s">
        <v>55</v>
      </c>
      <c r="E5" s="20" t="s">
        <v>55</v>
      </c>
      <c r="F5" s="19" t="s">
        <v>55</v>
      </c>
      <c r="G5" s="20" t="s">
        <v>55</v>
      </c>
      <c r="H5" s="19" t="s">
        <v>55</v>
      </c>
      <c r="I5" s="20" t="s">
        <v>55</v>
      </c>
      <c r="J5" s="19" t="s">
        <v>55</v>
      </c>
      <c r="K5" s="20" t="s">
        <v>55</v>
      </c>
      <c r="L5" s="20" t="s">
        <v>55</v>
      </c>
      <c r="M5" s="19" t="s">
        <v>265</v>
      </c>
      <c r="N5" s="19" t="s">
        <v>55</v>
      </c>
      <c r="O5" s="19" t="s">
        <v>55</v>
      </c>
      <c r="P5" s="19" t="s">
        <v>55</v>
      </c>
      <c r="Q5" s="19" t="s">
        <v>55</v>
      </c>
      <c r="R5" s="19" t="s">
        <v>55</v>
      </c>
      <c r="S5" s="19" t="s">
        <v>55</v>
      </c>
      <c r="T5" s="19" t="s">
        <v>55</v>
      </c>
      <c r="U5" s="19" t="s">
        <v>55</v>
      </c>
      <c r="V5" s="19" t="s">
        <v>55</v>
      </c>
    </row>
    <row r="6" spans="1:22" x14ac:dyDescent="0.25">
      <c r="A6" s="33">
        <v>300</v>
      </c>
      <c r="B6" s="18">
        <v>320.10000000000002</v>
      </c>
      <c r="C6" s="19" t="s">
        <v>265</v>
      </c>
      <c r="D6" s="19" t="s">
        <v>55</v>
      </c>
      <c r="E6" s="20" t="s">
        <v>55</v>
      </c>
      <c r="F6" s="19" t="s">
        <v>55</v>
      </c>
      <c r="G6" s="20" t="s">
        <v>55</v>
      </c>
      <c r="H6" s="19" t="s">
        <v>55</v>
      </c>
      <c r="I6" s="20" t="s">
        <v>55</v>
      </c>
      <c r="J6" s="19" t="s">
        <v>55</v>
      </c>
      <c r="K6" s="20" t="s">
        <v>55</v>
      </c>
      <c r="L6" s="20" t="s">
        <v>55</v>
      </c>
      <c r="M6" s="19" t="s">
        <v>265</v>
      </c>
      <c r="N6" s="19" t="s">
        <v>55</v>
      </c>
      <c r="O6" s="19" t="s">
        <v>55</v>
      </c>
      <c r="P6" s="19" t="s">
        <v>55</v>
      </c>
      <c r="Q6" s="19" t="s">
        <v>55</v>
      </c>
      <c r="R6" s="19" t="s">
        <v>55</v>
      </c>
      <c r="S6" s="19" t="s">
        <v>55</v>
      </c>
      <c r="T6" s="19" t="s">
        <v>55</v>
      </c>
      <c r="U6" s="19" t="s">
        <v>55</v>
      </c>
      <c r="V6" s="19" t="s">
        <v>55</v>
      </c>
    </row>
    <row r="7" spans="1:22" x14ac:dyDescent="0.25">
      <c r="A7" s="33">
        <v>300</v>
      </c>
      <c r="B7" s="18">
        <v>400.1</v>
      </c>
      <c r="C7" s="19" t="s">
        <v>265</v>
      </c>
      <c r="D7" s="19" t="s">
        <v>55</v>
      </c>
      <c r="E7" s="20" t="s">
        <v>55</v>
      </c>
      <c r="F7" s="19" t="s">
        <v>55</v>
      </c>
      <c r="G7" s="20" t="s">
        <v>55</v>
      </c>
      <c r="H7" s="19" t="s">
        <v>55</v>
      </c>
      <c r="I7" s="20" t="s">
        <v>55</v>
      </c>
      <c r="J7" s="19" t="s">
        <v>55</v>
      </c>
      <c r="K7" s="20" t="s">
        <v>55</v>
      </c>
      <c r="L7" s="20" t="s">
        <v>55</v>
      </c>
      <c r="M7" s="19" t="s">
        <v>265</v>
      </c>
      <c r="N7" s="19" t="s">
        <v>55</v>
      </c>
      <c r="O7" s="19" t="s">
        <v>55</v>
      </c>
      <c r="P7" s="19" t="s">
        <v>55</v>
      </c>
      <c r="Q7" s="19" t="s">
        <v>55</v>
      </c>
      <c r="R7" s="19" t="s">
        <v>55</v>
      </c>
      <c r="S7" s="19" t="s">
        <v>55</v>
      </c>
      <c r="T7" s="19" t="s">
        <v>55</v>
      </c>
      <c r="U7" s="19" t="s">
        <v>55</v>
      </c>
      <c r="V7" s="19" t="s">
        <v>55</v>
      </c>
    </row>
    <row r="8" spans="1:22" x14ac:dyDescent="0.25">
      <c r="A8" s="33">
        <v>300</v>
      </c>
      <c r="B8" s="33">
        <v>435</v>
      </c>
      <c r="C8" s="19" t="s">
        <v>265</v>
      </c>
      <c r="D8" s="19" t="s">
        <v>55</v>
      </c>
      <c r="E8" s="19" t="s">
        <v>55</v>
      </c>
      <c r="F8" s="19" t="s">
        <v>55</v>
      </c>
      <c r="G8" s="20" t="s">
        <v>55</v>
      </c>
      <c r="H8" s="19" t="s">
        <v>55</v>
      </c>
      <c r="I8" s="20" t="s">
        <v>55</v>
      </c>
      <c r="J8" s="19" t="s">
        <v>55</v>
      </c>
      <c r="K8" s="20" t="s">
        <v>55</v>
      </c>
      <c r="L8" s="20" t="s">
        <v>55</v>
      </c>
      <c r="M8" s="19" t="s">
        <v>265</v>
      </c>
      <c r="N8" s="19" t="s">
        <v>55</v>
      </c>
      <c r="O8" s="19" t="s">
        <v>55</v>
      </c>
      <c r="P8" s="19" t="s">
        <v>55</v>
      </c>
      <c r="Q8" s="19" t="s">
        <v>55</v>
      </c>
      <c r="R8" s="19" t="s">
        <v>55</v>
      </c>
      <c r="S8" s="19" t="s">
        <v>55</v>
      </c>
      <c r="T8" s="19" t="s">
        <v>55</v>
      </c>
      <c r="U8" s="19" t="s">
        <v>55</v>
      </c>
      <c r="V8" s="19" t="s">
        <v>55</v>
      </c>
    </row>
    <row r="9" spans="1:22" x14ac:dyDescent="0.25">
      <c r="A9" s="33">
        <v>315</v>
      </c>
      <c r="B9" s="33">
        <v>0</v>
      </c>
      <c r="C9" s="19" t="s">
        <v>265</v>
      </c>
      <c r="D9" s="19" t="s">
        <v>55</v>
      </c>
      <c r="E9" s="20" t="s">
        <v>55</v>
      </c>
      <c r="F9" s="19" t="s">
        <v>55</v>
      </c>
      <c r="G9" s="20" t="s">
        <v>55</v>
      </c>
      <c r="H9" s="19" t="s">
        <v>55</v>
      </c>
      <c r="I9" s="20" t="s">
        <v>55</v>
      </c>
      <c r="J9" s="19" t="s">
        <v>55</v>
      </c>
      <c r="K9" s="20" t="s">
        <v>55</v>
      </c>
      <c r="L9" s="20" t="s">
        <v>55</v>
      </c>
      <c r="M9" s="19" t="s">
        <v>265</v>
      </c>
      <c r="N9" s="19" t="s">
        <v>55</v>
      </c>
      <c r="O9" s="19" t="s">
        <v>55</v>
      </c>
      <c r="P9" s="19" t="s">
        <v>55</v>
      </c>
      <c r="Q9" s="19" t="s">
        <v>55</v>
      </c>
      <c r="R9" s="19" t="s">
        <v>55</v>
      </c>
      <c r="S9" s="19" t="s">
        <v>55</v>
      </c>
      <c r="T9" s="19" t="s">
        <v>55</v>
      </c>
      <c r="U9" s="19" t="s">
        <v>55</v>
      </c>
      <c r="V9" s="19" t="s">
        <v>55</v>
      </c>
    </row>
    <row r="10" spans="1:22" x14ac:dyDescent="0.25">
      <c r="A10" s="33">
        <v>315</v>
      </c>
      <c r="B10" s="18">
        <v>160</v>
      </c>
      <c r="C10" s="19" t="s">
        <v>265</v>
      </c>
      <c r="D10" s="19" t="s">
        <v>55</v>
      </c>
      <c r="E10" s="20" t="s">
        <v>55</v>
      </c>
      <c r="F10" s="19" t="s">
        <v>55</v>
      </c>
      <c r="G10" s="20" t="s">
        <v>55</v>
      </c>
      <c r="H10" s="19" t="s">
        <v>55</v>
      </c>
      <c r="I10" s="20" t="s">
        <v>55</v>
      </c>
      <c r="J10" s="19" t="s">
        <v>55</v>
      </c>
      <c r="K10" s="20" t="s">
        <v>55</v>
      </c>
      <c r="L10" s="20" t="s">
        <v>55</v>
      </c>
      <c r="M10" s="19" t="s">
        <v>265</v>
      </c>
      <c r="N10" s="19" t="s">
        <v>55</v>
      </c>
      <c r="O10" s="19" t="s">
        <v>55</v>
      </c>
      <c r="P10" s="19" t="s">
        <v>55</v>
      </c>
      <c r="Q10" s="19" t="s">
        <v>55</v>
      </c>
      <c r="R10" s="19" t="s">
        <v>55</v>
      </c>
      <c r="S10" s="19" t="s">
        <v>55</v>
      </c>
      <c r="T10" s="19" t="s">
        <v>55</v>
      </c>
      <c r="U10" s="19" t="s">
        <v>55</v>
      </c>
      <c r="V10" s="19" t="s">
        <v>55</v>
      </c>
    </row>
    <row r="11" spans="1:22" x14ac:dyDescent="0.25">
      <c r="A11" s="33">
        <v>315</v>
      </c>
      <c r="B11" s="18">
        <v>320.10000000000002</v>
      </c>
      <c r="C11" s="19" t="s">
        <v>265</v>
      </c>
      <c r="D11" s="19" t="s">
        <v>55</v>
      </c>
      <c r="E11" s="20" t="s">
        <v>55</v>
      </c>
      <c r="F11" s="19" t="s">
        <v>55</v>
      </c>
      <c r="G11" s="20" t="s">
        <v>55</v>
      </c>
      <c r="H11" s="19" t="s">
        <v>55</v>
      </c>
      <c r="I11" s="20" t="s">
        <v>55</v>
      </c>
      <c r="J11" s="19" t="s">
        <v>55</v>
      </c>
      <c r="K11" s="20" t="s">
        <v>55</v>
      </c>
      <c r="L11" s="20" t="s">
        <v>55</v>
      </c>
      <c r="M11" s="19" t="s">
        <v>265</v>
      </c>
      <c r="N11" s="19" t="s">
        <v>55</v>
      </c>
      <c r="O11" s="19" t="s">
        <v>55</v>
      </c>
      <c r="P11" s="19" t="s">
        <v>55</v>
      </c>
      <c r="Q11" s="19" t="s">
        <v>55</v>
      </c>
      <c r="R11" s="19" t="s">
        <v>55</v>
      </c>
      <c r="S11" s="19" t="s">
        <v>55</v>
      </c>
      <c r="T11" s="19" t="s">
        <v>55</v>
      </c>
      <c r="U11" s="19" t="s">
        <v>55</v>
      </c>
      <c r="V11" s="19" t="s">
        <v>55</v>
      </c>
    </row>
    <row r="12" spans="1:22" x14ac:dyDescent="0.25">
      <c r="A12" s="33">
        <v>315</v>
      </c>
      <c r="B12" s="18">
        <v>400.1</v>
      </c>
      <c r="C12" s="19" t="s">
        <v>265</v>
      </c>
      <c r="D12" s="19" t="s">
        <v>55</v>
      </c>
      <c r="E12" s="20" t="s">
        <v>55</v>
      </c>
      <c r="F12" s="19" t="s">
        <v>55</v>
      </c>
      <c r="G12" s="20" t="s">
        <v>55</v>
      </c>
      <c r="H12" s="19" t="s">
        <v>55</v>
      </c>
      <c r="I12" s="20" t="s">
        <v>55</v>
      </c>
      <c r="J12" s="19" t="s">
        <v>55</v>
      </c>
      <c r="K12" s="20" t="s">
        <v>55</v>
      </c>
      <c r="L12" s="20" t="s">
        <v>55</v>
      </c>
      <c r="M12" s="19" t="s">
        <v>265</v>
      </c>
      <c r="N12" s="19" t="s">
        <v>55</v>
      </c>
      <c r="O12" s="19" t="s">
        <v>55</v>
      </c>
      <c r="P12" s="19" t="s">
        <v>55</v>
      </c>
      <c r="Q12" s="19" t="s">
        <v>55</v>
      </c>
      <c r="R12" s="19" t="s">
        <v>55</v>
      </c>
      <c r="S12" s="19" t="s">
        <v>55</v>
      </c>
      <c r="T12" s="19" t="s">
        <v>55</v>
      </c>
      <c r="U12" s="19" t="s">
        <v>55</v>
      </c>
      <c r="V12" s="19" t="s">
        <v>55</v>
      </c>
    </row>
    <row r="13" spans="1:22" x14ac:dyDescent="0.25">
      <c r="A13" s="33">
        <v>315</v>
      </c>
      <c r="B13" s="33">
        <v>457</v>
      </c>
      <c r="C13" s="19" t="s">
        <v>265</v>
      </c>
      <c r="D13" s="19" t="s">
        <v>55</v>
      </c>
      <c r="E13" s="19" t="s">
        <v>55</v>
      </c>
      <c r="F13" s="19" t="s">
        <v>55</v>
      </c>
      <c r="G13" s="20" t="s">
        <v>55</v>
      </c>
      <c r="H13" s="19" t="s">
        <v>55</v>
      </c>
      <c r="I13" s="20" t="s">
        <v>55</v>
      </c>
      <c r="J13" s="19" t="s">
        <v>55</v>
      </c>
      <c r="K13" s="20" t="s">
        <v>55</v>
      </c>
      <c r="L13" s="20" t="s">
        <v>55</v>
      </c>
      <c r="M13" s="19" t="s">
        <v>265</v>
      </c>
      <c r="N13" s="19" t="s">
        <v>55</v>
      </c>
      <c r="O13" s="19" t="s">
        <v>55</v>
      </c>
      <c r="P13" s="19" t="s">
        <v>55</v>
      </c>
      <c r="Q13" s="19" t="s">
        <v>55</v>
      </c>
      <c r="R13" s="19" t="s">
        <v>55</v>
      </c>
      <c r="S13" s="19" t="s">
        <v>55</v>
      </c>
      <c r="T13" s="19" t="s">
        <v>55</v>
      </c>
      <c r="U13" s="19" t="s">
        <v>55</v>
      </c>
      <c r="V13" s="19" t="s">
        <v>55</v>
      </c>
    </row>
    <row r="14" spans="1:22" x14ac:dyDescent="0.25">
      <c r="A14" s="33">
        <v>500</v>
      </c>
      <c r="B14" s="33">
        <v>0</v>
      </c>
      <c r="C14" s="19" t="s">
        <v>269</v>
      </c>
      <c r="D14" s="19" t="s">
        <v>55</v>
      </c>
      <c r="E14" s="20" t="s">
        <v>55</v>
      </c>
      <c r="F14" s="19" t="s">
        <v>55</v>
      </c>
      <c r="G14" s="20" t="s">
        <v>55</v>
      </c>
      <c r="H14" s="19" t="s">
        <v>55</v>
      </c>
      <c r="I14" s="20" t="s">
        <v>55</v>
      </c>
      <c r="J14" s="19" t="s">
        <v>55</v>
      </c>
      <c r="K14" s="20" t="s">
        <v>55</v>
      </c>
      <c r="L14" s="20" t="s">
        <v>55</v>
      </c>
      <c r="M14" s="19" t="s">
        <v>269</v>
      </c>
      <c r="N14" s="19" t="s">
        <v>55</v>
      </c>
      <c r="O14" s="19" t="s">
        <v>55</v>
      </c>
      <c r="P14" s="19" t="s">
        <v>55</v>
      </c>
      <c r="Q14" s="19" t="s">
        <v>55</v>
      </c>
      <c r="R14" s="19" t="s">
        <v>55</v>
      </c>
      <c r="S14" s="19" t="s">
        <v>55</v>
      </c>
      <c r="T14" s="19" t="s">
        <v>55</v>
      </c>
      <c r="U14" s="19" t="s">
        <v>55</v>
      </c>
      <c r="V14" s="19" t="s">
        <v>55</v>
      </c>
    </row>
    <row r="15" spans="1:22" ht="18" x14ac:dyDescent="0.35">
      <c r="A15" s="33">
        <v>500</v>
      </c>
      <c r="B15" s="33">
        <v>160</v>
      </c>
      <c r="C15" s="20" t="s">
        <v>55</v>
      </c>
      <c r="D15" s="20" t="s">
        <v>43</v>
      </c>
      <c r="E15" s="20" t="s">
        <v>57</v>
      </c>
      <c r="F15" s="19" t="s">
        <v>60</v>
      </c>
      <c r="G15" s="20" t="s">
        <v>36</v>
      </c>
      <c r="H15" s="19" t="s">
        <v>125</v>
      </c>
      <c r="I15" s="19" t="s">
        <v>272</v>
      </c>
      <c r="J15" s="19" t="s">
        <v>124</v>
      </c>
      <c r="K15" s="20" t="s">
        <v>40</v>
      </c>
      <c r="L15" s="20" t="s">
        <v>40</v>
      </c>
      <c r="M15" s="19" t="s">
        <v>55</v>
      </c>
      <c r="N15" s="20" t="s">
        <v>43</v>
      </c>
      <c r="O15" s="20" t="s">
        <v>57</v>
      </c>
      <c r="P15" s="19" t="s">
        <v>61</v>
      </c>
      <c r="Q15" s="20" t="s">
        <v>36</v>
      </c>
      <c r="R15" s="19" t="s">
        <v>62</v>
      </c>
      <c r="S15" s="19" t="s">
        <v>272</v>
      </c>
      <c r="T15" s="23" t="s">
        <v>63</v>
      </c>
      <c r="U15" s="20" t="s">
        <v>40</v>
      </c>
      <c r="V15" s="20" t="s">
        <v>40</v>
      </c>
    </row>
    <row r="16" spans="1:22" ht="18" x14ac:dyDescent="0.35">
      <c r="A16" s="33">
        <v>500</v>
      </c>
      <c r="B16" s="33">
        <v>320.10000000000002</v>
      </c>
      <c r="C16" s="20" t="s">
        <v>55</v>
      </c>
      <c r="D16" s="20" t="s">
        <v>43</v>
      </c>
      <c r="E16" s="20" t="s">
        <v>57</v>
      </c>
      <c r="F16" s="19" t="s">
        <v>47</v>
      </c>
      <c r="G16" s="20" t="s">
        <v>36</v>
      </c>
      <c r="H16" s="19" t="s">
        <v>126</v>
      </c>
      <c r="I16" s="19" t="s">
        <v>272</v>
      </c>
      <c r="J16" s="19" t="s">
        <v>124</v>
      </c>
      <c r="K16" s="20" t="s">
        <v>40</v>
      </c>
      <c r="L16" s="20" t="s">
        <v>40</v>
      </c>
      <c r="M16" s="19" t="s">
        <v>55</v>
      </c>
      <c r="N16" s="20" t="s">
        <v>43</v>
      </c>
      <c r="O16" s="20" t="s">
        <v>57</v>
      </c>
      <c r="P16" s="19" t="s">
        <v>46</v>
      </c>
      <c r="Q16" s="20" t="s">
        <v>36</v>
      </c>
      <c r="R16" s="19" t="s">
        <v>184</v>
      </c>
      <c r="S16" s="19" t="s">
        <v>272</v>
      </c>
      <c r="T16" s="23" t="s">
        <v>63</v>
      </c>
      <c r="U16" s="20" t="s">
        <v>40</v>
      </c>
      <c r="V16" s="20" t="s">
        <v>40</v>
      </c>
    </row>
    <row r="17" spans="1:22" ht="18" x14ac:dyDescent="0.35">
      <c r="A17" s="33">
        <v>500</v>
      </c>
      <c r="B17" s="33">
        <v>400.1</v>
      </c>
      <c r="C17" s="20" t="s">
        <v>55</v>
      </c>
      <c r="D17" s="20" t="s">
        <v>43</v>
      </c>
      <c r="E17" s="20" t="s">
        <v>57</v>
      </c>
      <c r="F17" s="19" t="s">
        <v>51</v>
      </c>
      <c r="G17" s="20" t="s">
        <v>36</v>
      </c>
      <c r="H17" s="19" t="s">
        <v>127</v>
      </c>
      <c r="I17" s="19" t="s">
        <v>272</v>
      </c>
      <c r="J17" s="19" t="s">
        <v>124</v>
      </c>
      <c r="K17" s="20" t="s">
        <v>40</v>
      </c>
      <c r="L17" s="20" t="s">
        <v>40</v>
      </c>
      <c r="M17" s="19" t="s">
        <v>55</v>
      </c>
      <c r="N17" s="20" t="s">
        <v>43</v>
      </c>
      <c r="O17" s="20" t="s">
        <v>57</v>
      </c>
      <c r="P17" s="19" t="s">
        <v>47</v>
      </c>
      <c r="Q17" s="20" t="s">
        <v>36</v>
      </c>
      <c r="R17" s="19" t="s">
        <v>52</v>
      </c>
      <c r="S17" s="19" t="s">
        <v>272</v>
      </c>
      <c r="T17" s="23" t="s">
        <v>63</v>
      </c>
      <c r="U17" s="20" t="s">
        <v>40</v>
      </c>
      <c r="V17" s="20" t="s">
        <v>40</v>
      </c>
    </row>
    <row r="18" spans="1:22" ht="18" x14ac:dyDescent="0.35">
      <c r="A18" s="33">
        <v>500</v>
      </c>
      <c r="B18" s="33">
        <v>480.1</v>
      </c>
      <c r="C18" s="20" t="s">
        <v>55</v>
      </c>
      <c r="D18" s="20" t="s">
        <v>43</v>
      </c>
      <c r="E18" s="20" t="s">
        <v>57</v>
      </c>
      <c r="F18" s="19" t="s">
        <v>130</v>
      </c>
      <c r="G18" s="20" t="s">
        <v>36</v>
      </c>
      <c r="H18" s="19" t="s">
        <v>131</v>
      </c>
      <c r="I18" s="19" t="s">
        <v>272</v>
      </c>
      <c r="J18" s="19" t="s">
        <v>124</v>
      </c>
      <c r="K18" s="20" t="s">
        <v>40</v>
      </c>
      <c r="L18" s="20" t="s">
        <v>40</v>
      </c>
      <c r="M18" s="19" t="s">
        <v>55</v>
      </c>
      <c r="N18" s="20" t="s">
        <v>43</v>
      </c>
      <c r="O18" s="20" t="s">
        <v>57</v>
      </c>
      <c r="P18" s="19" t="s">
        <v>51</v>
      </c>
      <c r="Q18" s="20" t="s">
        <v>36</v>
      </c>
      <c r="R18" s="24" t="s">
        <v>59</v>
      </c>
      <c r="S18" s="19" t="s">
        <v>272</v>
      </c>
      <c r="T18" s="23" t="s">
        <v>63</v>
      </c>
      <c r="U18" s="20" t="s">
        <v>40</v>
      </c>
      <c r="V18" s="20" t="s">
        <v>40</v>
      </c>
    </row>
    <row r="19" spans="1:22" ht="18" x14ac:dyDescent="0.35">
      <c r="A19" s="33">
        <v>500</v>
      </c>
      <c r="B19" s="33">
        <v>560.1</v>
      </c>
      <c r="C19" s="20" t="s">
        <v>55</v>
      </c>
      <c r="D19" s="20" t="s">
        <v>43</v>
      </c>
      <c r="E19" s="20" t="s">
        <v>57</v>
      </c>
      <c r="F19" s="19" t="s">
        <v>185</v>
      </c>
      <c r="G19" s="20" t="s">
        <v>36</v>
      </c>
      <c r="H19" s="19" t="s">
        <v>186</v>
      </c>
      <c r="I19" s="19" t="s">
        <v>272</v>
      </c>
      <c r="J19" s="19" t="s">
        <v>124</v>
      </c>
      <c r="K19" s="20" t="s">
        <v>40</v>
      </c>
      <c r="L19" s="20" t="s">
        <v>40</v>
      </c>
      <c r="M19" s="19" t="s">
        <v>55</v>
      </c>
      <c r="N19" s="20" t="s">
        <v>43</v>
      </c>
      <c r="O19" s="20" t="s">
        <v>57</v>
      </c>
      <c r="P19" s="19" t="s">
        <v>129</v>
      </c>
      <c r="Q19" s="20" t="s">
        <v>36</v>
      </c>
      <c r="R19" s="24" t="s">
        <v>64</v>
      </c>
      <c r="S19" s="19" t="s">
        <v>272</v>
      </c>
      <c r="T19" s="23" t="s">
        <v>63</v>
      </c>
      <c r="U19" s="20" t="s">
        <v>40</v>
      </c>
      <c r="V19" s="20" t="s">
        <v>40</v>
      </c>
    </row>
    <row r="20" spans="1:22" ht="18" x14ac:dyDescent="0.35">
      <c r="A20" s="33">
        <v>500</v>
      </c>
      <c r="B20" s="33">
        <v>640.1</v>
      </c>
      <c r="C20" s="20" t="s">
        <v>55</v>
      </c>
      <c r="D20" s="20" t="s">
        <v>43</v>
      </c>
      <c r="E20" s="20" t="s">
        <v>57</v>
      </c>
      <c r="F20" s="19" t="s">
        <v>187</v>
      </c>
      <c r="G20" s="20" t="s">
        <v>36</v>
      </c>
      <c r="H20" s="19" t="s">
        <v>186</v>
      </c>
      <c r="I20" s="19" t="s">
        <v>272</v>
      </c>
      <c r="J20" s="19" t="s">
        <v>124</v>
      </c>
      <c r="K20" s="20" t="s">
        <v>40</v>
      </c>
      <c r="L20" s="20" t="s">
        <v>40</v>
      </c>
      <c r="M20" s="19" t="s">
        <v>55</v>
      </c>
      <c r="N20" s="20" t="s">
        <v>43</v>
      </c>
      <c r="O20" s="20" t="s">
        <v>57</v>
      </c>
      <c r="P20" s="19" t="s">
        <v>130</v>
      </c>
      <c r="Q20" s="20" t="s">
        <v>36</v>
      </c>
      <c r="R20" s="24" t="s">
        <v>188</v>
      </c>
      <c r="S20" s="19" t="s">
        <v>272</v>
      </c>
      <c r="T20" s="23" t="s">
        <v>63</v>
      </c>
      <c r="U20" s="20" t="s">
        <v>40</v>
      </c>
      <c r="V20" s="20" t="s">
        <v>40</v>
      </c>
    </row>
    <row r="21" spans="1:22" ht="18" x14ac:dyDescent="0.35">
      <c r="A21" s="33">
        <v>500</v>
      </c>
      <c r="B21" s="33">
        <v>720.1</v>
      </c>
      <c r="C21" s="20" t="s">
        <v>55</v>
      </c>
      <c r="D21" s="20" t="s">
        <v>43</v>
      </c>
      <c r="E21" s="20" t="s">
        <v>57</v>
      </c>
      <c r="F21" s="19" t="s">
        <v>187</v>
      </c>
      <c r="G21" s="20" t="s">
        <v>65</v>
      </c>
      <c r="H21" s="19" t="s">
        <v>189</v>
      </c>
      <c r="I21" s="19" t="s">
        <v>272</v>
      </c>
      <c r="J21" s="19" t="s">
        <v>124</v>
      </c>
      <c r="K21" s="20" t="s">
        <v>40</v>
      </c>
      <c r="L21" s="20" t="s">
        <v>40</v>
      </c>
      <c r="M21" s="19" t="s">
        <v>55</v>
      </c>
      <c r="N21" s="20" t="s">
        <v>43</v>
      </c>
      <c r="O21" s="20" t="s">
        <v>57</v>
      </c>
      <c r="P21" s="19" t="s">
        <v>133</v>
      </c>
      <c r="Q21" s="20" t="s">
        <v>36</v>
      </c>
      <c r="R21" s="24" t="s">
        <v>190</v>
      </c>
      <c r="S21" s="19" t="s">
        <v>272</v>
      </c>
      <c r="T21" s="23" t="s">
        <v>63</v>
      </c>
      <c r="U21" s="20" t="s">
        <v>40</v>
      </c>
      <c r="V21" s="20" t="s">
        <v>40</v>
      </c>
    </row>
    <row r="22" spans="1:22" x14ac:dyDescent="0.25">
      <c r="A22" s="33">
        <v>500</v>
      </c>
      <c r="B22" s="33">
        <v>725</v>
      </c>
      <c r="C22" s="19" t="s">
        <v>264</v>
      </c>
      <c r="D22" s="19" t="s">
        <v>55</v>
      </c>
      <c r="E22" s="20" t="s">
        <v>55</v>
      </c>
      <c r="F22" s="19" t="s">
        <v>55</v>
      </c>
      <c r="G22" s="20" t="s">
        <v>55</v>
      </c>
      <c r="H22" s="19" t="s">
        <v>55</v>
      </c>
      <c r="I22" s="19" t="s">
        <v>55</v>
      </c>
      <c r="J22" s="19" t="s">
        <v>55</v>
      </c>
      <c r="K22" s="20" t="s">
        <v>55</v>
      </c>
      <c r="L22" s="20" t="s">
        <v>55</v>
      </c>
      <c r="M22" s="19" t="s">
        <v>264</v>
      </c>
      <c r="N22" s="19" t="s">
        <v>55</v>
      </c>
      <c r="O22" s="19" t="s">
        <v>55</v>
      </c>
      <c r="P22" s="19" t="s">
        <v>55</v>
      </c>
      <c r="Q22" s="19" t="s">
        <v>55</v>
      </c>
      <c r="R22" s="19" t="s">
        <v>55</v>
      </c>
      <c r="S22" s="19" t="s">
        <v>55</v>
      </c>
      <c r="T22" s="19" t="s">
        <v>55</v>
      </c>
      <c r="U22" s="19" t="s">
        <v>55</v>
      </c>
      <c r="V22" s="19" t="s">
        <v>55</v>
      </c>
    </row>
    <row r="23" spans="1:22" x14ac:dyDescent="0.25">
      <c r="A23" s="33">
        <v>750</v>
      </c>
      <c r="B23" s="33">
        <v>0</v>
      </c>
      <c r="C23" s="19" t="s">
        <v>270</v>
      </c>
      <c r="D23" s="19" t="s">
        <v>55</v>
      </c>
      <c r="E23" s="20" t="s">
        <v>55</v>
      </c>
      <c r="F23" s="19" t="s">
        <v>55</v>
      </c>
      <c r="G23" s="20" t="s">
        <v>55</v>
      </c>
      <c r="H23" s="19" t="s">
        <v>55</v>
      </c>
      <c r="I23" s="19" t="s">
        <v>55</v>
      </c>
      <c r="J23" s="19" t="s">
        <v>55</v>
      </c>
      <c r="K23" s="20" t="s">
        <v>55</v>
      </c>
      <c r="L23" s="20" t="s">
        <v>55</v>
      </c>
      <c r="M23" s="19" t="s">
        <v>270</v>
      </c>
      <c r="N23" s="19" t="s">
        <v>55</v>
      </c>
      <c r="O23" s="19" t="s">
        <v>55</v>
      </c>
      <c r="P23" s="19" t="s">
        <v>55</v>
      </c>
      <c r="Q23" s="19" t="s">
        <v>55</v>
      </c>
      <c r="R23" s="19" t="s">
        <v>55</v>
      </c>
      <c r="S23" s="19" t="s">
        <v>55</v>
      </c>
      <c r="T23" s="19" t="s">
        <v>55</v>
      </c>
      <c r="U23" s="19" t="s">
        <v>55</v>
      </c>
      <c r="V23" s="19" t="s">
        <v>55</v>
      </c>
    </row>
    <row r="24" spans="1:22" ht="18" x14ac:dyDescent="0.35">
      <c r="A24" s="33">
        <v>750</v>
      </c>
      <c r="B24" s="33">
        <v>160</v>
      </c>
      <c r="C24" s="20" t="s">
        <v>55</v>
      </c>
      <c r="D24" s="20" t="s">
        <v>43</v>
      </c>
      <c r="E24" s="20" t="s">
        <v>57</v>
      </c>
      <c r="F24" s="19" t="s">
        <v>60</v>
      </c>
      <c r="G24" s="20" t="s">
        <v>36</v>
      </c>
      <c r="H24" s="24" t="s">
        <v>191</v>
      </c>
      <c r="I24" s="19" t="s">
        <v>273</v>
      </c>
      <c r="J24" s="24" t="s">
        <v>124</v>
      </c>
      <c r="K24" s="20" t="s">
        <v>40</v>
      </c>
      <c r="L24" s="20" t="s">
        <v>40</v>
      </c>
      <c r="M24" s="19" t="s">
        <v>55</v>
      </c>
      <c r="N24" s="20" t="s">
        <v>43</v>
      </c>
      <c r="O24" s="20" t="s">
        <v>57</v>
      </c>
      <c r="P24" s="19" t="s">
        <v>61</v>
      </c>
      <c r="Q24" s="20" t="s">
        <v>36</v>
      </c>
      <c r="R24" s="24" t="s">
        <v>123</v>
      </c>
      <c r="S24" s="19" t="s">
        <v>272</v>
      </c>
      <c r="T24" s="23" t="s">
        <v>63</v>
      </c>
      <c r="U24" s="20" t="s">
        <v>40</v>
      </c>
      <c r="V24" s="20" t="s">
        <v>40</v>
      </c>
    </row>
    <row r="25" spans="1:22" ht="18" x14ac:dyDescent="0.35">
      <c r="A25" s="33">
        <v>750</v>
      </c>
      <c r="B25" s="33">
        <v>320.10000000000002</v>
      </c>
      <c r="C25" s="20" t="s">
        <v>55</v>
      </c>
      <c r="D25" s="20" t="s">
        <v>43</v>
      </c>
      <c r="E25" s="20" t="s">
        <v>57</v>
      </c>
      <c r="F25" s="19" t="s">
        <v>47</v>
      </c>
      <c r="G25" s="20" t="s">
        <v>36</v>
      </c>
      <c r="H25" s="24" t="s">
        <v>192</v>
      </c>
      <c r="I25" s="19" t="s">
        <v>273</v>
      </c>
      <c r="J25" s="24" t="s">
        <v>124</v>
      </c>
      <c r="K25" s="20" t="s">
        <v>40</v>
      </c>
      <c r="L25" s="20" t="s">
        <v>40</v>
      </c>
      <c r="M25" s="19" t="s">
        <v>55</v>
      </c>
      <c r="N25" s="20" t="s">
        <v>43</v>
      </c>
      <c r="O25" s="20" t="s">
        <v>57</v>
      </c>
      <c r="P25" s="19" t="s">
        <v>46</v>
      </c>
      <c r="Q25" s="20" t="s">
        <v>36</v>
      </c>
      <c r="R25" s="24" t="s">
        <v>193</v>
      </c>
      <c r="S25" s="19" t="s">
        <v>272</v>
      </c>
      <c r="T25" s="23" t="s">
        <v>63</v>
      </c>
      <c r="U25" s="20" t="s">
        <v>40</v>
      </c>
      <c r="V25" s="20" t="s">
        <v>40</v>
      </c>
    </row>
    <row r="26" spans="1:22" ht="18" x14ac:dyDescent="0.35">
      <c r="A26" s="33">
        <v>750</v>
      </c>
      <c r="B26" s="33">
        <v>400.1</v>
      </c>
      <c r="C26" s="20" t="s">
        <v>55</v>
      </c>
      <c r="D26" s="20" t="s">
        <v>43</v>
      </c>
      <c r="E26" s="20" t="s">
        <v>57</v>
      </c>
      <c r="F26" s="19" t="s">
        <v>51</v>
      </c>
      <c r="G26" s="20" t="s">
        <v>36</v>
      </c>
      <c r="H26" s="24" t="s">
        <v>195</v>
      </c>
      <c r="I26" s="19" t="s">
        <v>273</v>
      </c>
      <c r="J26" s="24" t="s">
        <v>124</v>
      </c>
      <c r="K26" s="20" t="s">
        <v>40</v>
      </c>
      <c r="L26" s="20" t="s">
        <v>40</v>
      </c>
      <c r="M26" s="19" t="s">
        <v>55</v>
      </c>
      <c r="N26" s="20" t="s">
        <v>43</v>
      </c>
      <c r="O26" s="20" t="s">
        <v>57</v>
      </c>
      <c r="P26" s="19" t="s">
        <v>47</v>
      </c>
      <c r="Q26" s="20" t="s">
        <v>36</v>
      </c>
      <c r="R26" s="24" t="s">
        <v>126</v>
      </c>
      <c r="S26" s="19" t="s">
        <v>272</v>
      </c>
      <c r="T26" s="23" t="s">
        <v>63</v>
      </c>
      <c r="U26" s="20" t="s">
        <v>40</v>
      </c>
      <c r="V26" s="20" t="s">
        <v>40</v>
      </c>
    </row>
    <row r="27" spans="1:22" ht="18" x14ac:dyDescent="0.35">
      <c r="A27" s="33">
        <v>750</v>
      </c>
      <c r="B27" s="33">
        <v>480.1</v>
      </c>
      <c r="C27" s="20" t="s">
        <v>55</v>
      </c>
      <c r="D27" s="20" t="s">
        <v>43</v>
      </c>
      <c r="E27" s="20" t="s">
        <v>57</v>
      </c>
      <c r="F27" s="19" t="s">
        <v>130</v>
      </c>
      <c r="G27" s="20" t="s">
        <v>36</v>
      </c>
      <c r="H27" s="24" t="s">
        <v>194</v>
      </c>
      <c r="I27" s="19" t="s">
        <v>272</v>
      </c>
      <c r="J27" s="24" t="s">
        <v>124</v>
      </c>
      <c r="K27" s="20" t="s">
        <v>40</v>
      </c>
      <c r="L27" s="20" t="s">
        <v>40</v>
      </c>
      <c r="M27" s="19" t="s">
        <v>55</v>
      </c>
      <c r="N27" s="20" t="s">
        <v>43</v>
      </c>
      <c r="O27" s="20" t="s">
        <v>57</v>
      </c>
      <c r="P27" s="19" t="s">
        <v>51</v>
      </c>
      <c r="Q27" s="20" t="s">
        <v>36</v>
      </c>
      <c r="R27" s="24" t="s">
        <v>127</v>
      </c>
      <c r="S27" s="19" t="s">
        <v>272</v>
      </c>
      <c r="T27" s="23" t="s">
        <v>63</v>
      </c>
      <c r="U27" s="20" t="s">
        <v>40</v>
      </c>
      <c r="V27" s="20" t="s">
        <v>40</v>
      </c>
    </row>
    <row r="28" spans="1:22" ht="18" x14ac:dyDescent="0.35">
      <c r="A28" s="33">
        <v>750</v>
      </c>
      <c r="B28" s="33">
        <v>560.1</v>
      </c>
      <c r="C28" s="20" t="s">
        <v>55</v>
      </c>
      <c r="D28" s="20" t="s">
        <v>43</v>
      </c>
      <c r="E28" s="20" t="s">
        <v>57</v>
      </c>
      <c r="F28" s="19" t="s">
        <v>185</v>
      </c>
      <c r="G28" s="20" t="s">
        <v>36</v>
      </c>
      <c r="H28" s="24" t="s">
        <v>198</v>
      </c>
      <c r="I28" s="19" t="s">
        <v>272</v>
      </c>
      <c r="J28" s="24" t="s">
        <v>124</v>
      </c>
      <c r="K28" s="20" t="s">
        <v>40</v>
      </c>
      <c r="L28" s="20" t="s">
        <v>40</v>
      </c>
      <c r="M28" s="19" t="s">
        <v>55</v>
      </c>
      <c r="N28" s="20" t="s">
        <v>43</v>
      </c>
      <c r="O28" s="20" t="s">
        <v>57</v>
      </c>
      <c r="P28" s="19" t="s">
        <v>129</v>
      </c>
      <c r="Q28" s="20" t="s">
        <v>36</v>
      </c>
      <c r="R28" s="24" t="s">
        <v>196</v>
      </c>
      <c r="S28" s="19" t="s">
        <v>272</v>
      </c>
      <c r="T28" s="23" t="s">
        <v>63</v>
      </c>
      <c r="U28" s="20" t="s">
        <v>40</v>
      </c>
      <c r="V28" s="20" t="s">
        <v>40</v>
      </c>
    </row>
    <row r="29" spans="1:22" ht="18" x14ac:dyDescent="0.35">
      <c r="A29" s="33">
        <v>750</v>
      </c>
      <c r="B29" s="33">
        <v>640.1</v>
      </c>
      <c r="C29" s="20" t="s">
        <v>55</v>
      </c>
      <c r="D29" s="20" t="s">
        <v>43</v>
      </c>
      <c r="E29" s="20" t="s">
        <v>57</v>
      </c>
      <c r="F29" s="19" t="s">
        <v>187</v>
      </c>
      <c r="G29" s="20" t="s">
        <v>65</v>
      </c>
      <c r="H29" s="24" t="s">
        <v>197</v>
      </c>
      <c r="I29" s="19" t="s">
        <v>273</v>
      </c>
      <c r="J29" s="24" t="s">
        <v>63</v>
      </c>
      <c r="K29" s="20" t="s">
        <v>40</v>
      </c>
      <c r="L29" s="20" t="s">
        <v>40</v>
      </c>
      <c r="M29" s="19" t="s">
        <v>55</v>
      </c>
      <c r="N29" s="20" t="s">
        <v>43</v>
      </c>
      <c r="O29" s="20" t="s">
        <v>57</v>
      </c>
      <c r="P29" s="19" t="s">
        <v>130</v>
      </c>
      <c r="Q29" s="20" t="s">
        <v>36</v>
      </c>
      <c r="R29" s="24" t="s">
        <v>131</v>
      </c>
      <c r="S29" s="19" t="s">
        <v>272</v>
      </c>
      <c r="T29" s="23" t="s">
        <v>50</v>
      </c>
      <c r="U29" s="20" t="s">
        <v>40</v>
      </c>
      <c r="V29" s="20" t="s">
        <v>40</v>
      </c>
    </row>
    <row r="30" spans="1:22" ht="18" x14ac:dyDescent="0.35">
      <c r="A30" s="33">
        <v>750</v>
      </c>
      <c r="B30" s="33">
        <v>720.1</v>
      </c>
      <c r="C30" s="20" t="s">
        <v>55</v>
      </c>
      <c r="D30" s="20" t="s">
        <v>43</v>
      </c>
      <c r="E30" s="20" t="s">
        <v>57</v>
      </c>
      <c r="F30" s="19" t="s">
        <v>187</v>
      </c>
      <c r="G30" s="20" t="s">
        <v>65</v>
      </c>
      <c r="H30" s="24" t="s">
        <v>197</v>
      </c>
      <c r="I30" s="19" t="s">
        <v>273</v>
      </c>
      <c r="J30" s="24" t="s">
        <v>63</v>
      </c>
      <c r="K30" s="20" t="s">
        <v>40</v>
      </c>
      <c r="L30" s="20" t="s">
        <v>40</v>
      </c>
      <c r="M30" s="19" t="s">
        <v>55</v>
      </c>
      <c r="N30" s="20" t="s">
        <v>43</v>
      </c>
      <c r="O30" s="20" t="s">
        <v>57</v>
      </c>
      <c r="P30" s="19" t="s">
        <v>133</v>
      </c>
      <c r="Q30" s="20" t="s">
        <v>36</v>
      </c>
      <c r="R30" s="24" t="s">
        <v>134</v>
      </c>
      <c r="S30" s="19" t="s">
        <v>272</v>
      </c>
      <c r="T30" s="23" t="s">
        <v>50</v>
      </c>
      <c r="U30" s="20" t="s">
        <v>40</v>
      </c>
      <c r="V30" s="20" t="s">
        <v>40</v>
      </c>
    </row>
    <row r="31" spans="1:22" ht="18" x14ac:dyDescent="0.35">
      <c r="A31" s="33">
        <v>750</v>
      </c>
      <c r="B31" s="33">
        <v>760.1</v>
      </c>
      <c r="C31" s="20" t="s">
        <v>55</v>
      </c>
      <c r="D31" s="20" t="s">
        <v>43</v>
      </c>
      <c r="E31" s="20" t="s">
        <v>57</v>
      </c>
      <c r="F31" s="19" t="s">
        <v>187</v>
      </c>
      <c r="G31" s="20" t="s">
        <v>65</v>
      </c>
      <c r="H31" s="24" t="s">
        <v>197</v>
      </c>
      <c r="I31" s="19" t="s">
        <v>273</v>
      </c>
      <c r="J31" s="24" t="s">
        <v>63</v>
      </c>
      <c r="K31" s="20" t="s">
        <v>40</v>
      </c>
      <c r="L31" s="20" t="s">
        <v>40</v>
      </c>
      <c r="M31" s="19" t="s">
        <v>55</v>
      </c>
      <c r="N31" s="20" t="s">
        <v>43</v>
      </c>
      <c r="O31" s="20" t="s">
        <v>57</v>
      </c>
      <c r="P31" s="19" t="s">
        <v>185</v>
      </c>
      <c r="Q31" s="20" t="s">
        <v>36</v>
      </c>
      <c r="R31" s="24" t="s">
        <v>186</v>
      </c>
      <c r="S31" s="19" t="s">
        <v>272</v>
      </c>
      <c r="T31" s="23" t="s">
        <v>50</v>
      </c>
      <c r="U31" s="20" t="s">
        <v>40</v>
      </c>
      <c r="V31" s="20" t="s">
        <v>40</v>
      </c>
    </row>
    <row r="32" spans="1:22" ht="18" x14ac:dyDescent="0.35">
      <c r="A32" s="33">
        <v>750</v>
      </c>
      <c r="B32" s="33">
        <v>784.1</v>
      </c>
      <c r="C32" s="20" t="s">
        <v>55</v>
      </c>
      <c r="D32" s="20" t="s">
        <v>43</v>
      </c>
      <c r="E32" s="20" t="s">
        <v>57</v>
      </c>
      <c r="F32" s="19" t="s">
        <v>187</v>
      </c>
      <c r="G32" s="20" t="s">
        <v>65</v>
      </c>
      <c r="H32" s="24" t="s">
        <v>197</v>
      </c>
      <c r="I32" s="19" t="s">
        <v>273</v>
      </c>
      <c r="J32" s="24" t="s">
        <v>63</v>
      </c>
      <c r="K32" s="20" t="s">
        <v>40</v>
      </c>
      <c r="L32" s="20" t="s">
        <v>40</v>
      </c>
      <c r="M32" s="19" t="s">
        <v>55</v>
      </c>
      <c r="N32" s="20" t="s">
        <v>43</v>
      </c>
      <c r="O32" s="20" t="s">
        <v>57</v>
      </c>
      <c r="P32" s="19" t="s">
        <v>187</v>
      </c>
      <c r="Q32" s="20" t="s">
        <v>36</v>
      </c>
      <c r="R32" s="24" t="s">
        <v>199</v>
      </c>
      <c r="S32" s="19" t="s">
        <v>272</v>
      </c>
      <c r="T32" s="23" t="s">
        <v>50</v>
      </c>
      <c r="U32" s="20" t="s">
        <v>40</v>
      </c>
      <c r="V32" s="20" t="s">
        <v>40</v>
      </c>
    </row>
    <row r="33" spans="1:22" x14ac:dyDescent="0.25">
      <c r="A33" s="33">
        <v>750</v>
      </c>
      <c r="B33" s="33">
        <v>800.1</v>
      </c>
      <c r="C33" s="19" t="s">
        <v>268</v>
      </c>
      <c r="D33" s="19" t="s">
        <v>55</v>
      </c>
      <c r="E33" s="20" t="s">
        <v>55</v>
      </c>
      <c r="F33" s="19" t="s">
        <v>55</v>
      </c>
      <c r="G33" s="20" t="s">
        <v>55</v>
      </c>
      <c r="H33" s="19" t="s">
        <v>55</v>
      </c>
      <c r="I33" s="19" t="s">
        <v>55</v>
      </c>
      <c r="J33" s="19" t="s">
        <v>55</v>
      </c>
      <c r="K33" s="20" t="s">
        <v>55</v>
      </c>
      <c r="L33" s="20" t="s">
        <v>55</v>
      </c>
      <c r="M33" s="19" t="s">
        <v>268</v>
      </c>
      <c r="N33" s="19" t="s">
        <v>55</v>
      </c>
      <c r="O33" s="19" t="s">
        <v>55</v>
      </c>
      <c r="P33" s="19" t="s">
        <v>55</v>
      </c>
      <c r="Q33" s="19" t="s">
        <v>55</v>
      </c>
      <c r="R33" s="19" t="s">
        <v>55</v>
      </c>
      <c r="S33" s="19" t="s">
        <v>55</v>
      </c>
      <c r="T33" s="19" t="s">
        <v>55</v>
      </c>
      <c r="U33" s="19" t="s">
        <v>55</v>
      </c>
      <c r="V33" s="19" t="s">
        <v>55</v>
      </c>
    </row>
    <row r="34" spans="1:22" x14ac:dyDescent="0.25">
      <c r="A34" s="33">
        <v>800</v>
      </c>
      <c r="B34" s="33">
        <v>0</v>
      </c>
      <c r="C34" s="19" t="s">
        <v>270</v>
      </c>
      <c r="D34" s="19" t="s">
        <v>55</v>
      </c>
      <c r="E34" s="20" t="s">
        <v>55</v>
      </c>
      <c r="F34" s="19" t="s">
        <v>55</v>
      </c>
      <c r="G34" s="20" t="s">
        <v>55</v>
      </c>
      <c r="H34" s="19" t="s">
        <v>55</v>
      </c>
      <c r="I34" s="19" t="s">
        <v>55</v>
      </c>
      <c r="J34" s="19" t="s">
        <v>55</v>
      </c>
      <c r="K34" s="20" t="s">
        <v>55</v>
      </c>
      <c r="L34" s="20" t="s">
        <v>55</v>
      </c>
      <c r="M34" s="19" t="s">
        <v>270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</row>
    <row r="35" spans="1:22" ht="18" x14ac:dyDescent="0.35">
      <c r="A35" s="33">
        <v>800</v>
      </c>
      <c r="B35" s="33">
        <v>160</v>
      </c>
      <c r="C35" s="20" t="s">
        <v>55</v>
      </c>
      <c r="D35" s="20" t="s">
        <v>43</v>
      </c>
      <c r="E35" s="20" t="s">
        <v>57</v>
      </c>
      <c r="F35" s="19" t="s">
        <v>60</v>
      </c>
      <c r="G35" s="20" t="s">
        <v>36</v>
      </c>
      <c r="H35" s="24" t="s">
        <v>191</v>
      </c>
      <c r="I35" s="19" t="s">
        <v>273</v>
      </c>
      <c r="J35" s="24" t="s">
        <v>124</v>
      </c>
      <c r="K35" s="20" t="s">
        <v>40</v>
      </c>
      <c r="L35" s="20" t="s">
        <v>40</v>
      </c>
      <c r="M35" s="19" t="s">
        <v>55</v>
      </c>
      <c r="N35" s="20" t="s">
        <v>43</v>
      </c>
      <c r="O35" s="20" t="s">
        <v>57</v>
      </c>
      <c r="P35" s="19" t="s">
        <v>61</v>
      </c>
      <c r="Q35" s="20" t="s">
        <v>36</v>
      </c>
      <c r="R35" s="24" t="s">
        <v>123</v>
      </c>
      <c r="S35" s="19" t="s">
        <v>272</v>
      </c>
      <c r="T35" s="23" t="s">
        <v>63</v>
      </c>
      <c r="U35" s="20" t="s">
        <v>40</v>
      </c>
      <c r="V35" s="20" t="s">
        <v>40</v>
      </c>
    </row>
    <row r="36" spans="1:22" ht="18" x14ac:dyDescent="0.35">
      <c r="A36" s="33">
        <v>800</v>
      </c>
      <c r="B36" s="33">
        <v>320.10000000000002</v>
      </c>
      <c r="C36" s="20" t="s">
        <v>55</v>
      </c>
      <c r="D36" s="20" t="s">
        <v>43</v>
      </c>
      <c r="E36" s="20" t="s">
        <v>57</v>
      </c>
      <c r="F36" s="19" t="s">
        <v>47</v>
      </c>
      <c r="G36" s="20" t="s">
        <v>36</v>
      </c>
      <c r="H36" s="24" t="s">
        <v>192</v>
      </c>
      <c r="I36" s="19" t="s">
        <v>273</v>
      </c>
      <c r="J36" s="24" t="s">
        <v>124</v>
      </c>
      <c r="K36" s="20" t="s">
        <v>40</v>
      </c>
      <c r="L36" s="20" t="s">
        <v>40</v>
      </c>
      <c r="M36" s="19" t="s">
        <v>55</v>
      </c>
      <c r="N36" s="20" t="s">
        <v>43</v>
      </c>
      <c r="O36" s="20" t="s">
        <v>57</v>
      </c>
      <c r="P36" s="19" t="s">
        <v>46</v>
      </c>
      <c r="Q36" s="20" t="s">
        <v>36</v>
      </c>
      <c r="R36" s="24" t="s">
        <v>193</v>
      </c>
      <c r="S36" s="19" t="s">
        <v>272</v>
      </c>
      <c r="T36" s="23" t="s">
        <v>63</v>
      </c>
      <c r="U36" s="20" t="s">
        <v>40</v>
      </c>
      <c r="V36" s="20" t="s">
        <v>40</v>
      </c>
    </row>
    <row r="37" spans="1:22" ht="18" x14ac:dyDescent="0.35">
      <c r="A37" s="33">
        <v>800</v>
      </c>
      <c r="B37" s="33">
        <v>400.1</v>
      </c>
      <c r="C37" s="20" t="s">
        <v>55</v>
      </c>
      <c r="D37" s="20" t="s">
        <v>43</v>
      </c>
      <c r="E37" s="20" t="s">
        <v>57</v>
      </c>
      <c r="F37" s="19" t="s">
        <v>51</v>
      </c>
      <c r="G37" s="20" t="s">
        <v>36</v>
      </c>
      <c r="H37" s="24" t="s">
        <v>195</v>
      </c>
      <c r="I37" s="19" t="s">
        <v>273</v>
      </c>
      <c r="J37" s="24" t="s">
        <v>124</v>
      </c>
      <c r="K37" s="20" t="s">
        <v>40</v>
      </c>
      <c r="L37" s="20" t="s">
        <v>40</v>
      </c>
      <c r="M37" s="19" t="s">
        <v>55</v>
      </c>
      <c r="N37" s="20" t="s">
        <v>43</v>
      </c>
      <c r="O37" s="20" t="s">
        <v>57</v>
      </c>
      <c r="P37" s="19" t="s">
        <v>47</v>
      </c>
      <c r="Q37" s="20" t="s">
        <v>36</v>
      </c>
      <c r="R37" s="24" t="s">
        <v>126</v>
      </c>
      <c r="S37" s="19" t="s">
        <v>272</v>
      </c>
      <c r="T37" s="23" t="s">
        <v>63</v>
      </c>
      <c r="U37" s="20" t="s">
        <v>40</v>
      </c>
      <c r="V37" s="20" t="s">
        <v>40</v>
      </c>
    </row>
    <row r="38" spans="1:22" ht="18" x14ac:dyDescent="0.35">
      <c r="A38" s="33">
        <v>800</v>
      </c>
      <c r="B38" s="33">
        <v>480.1</v>
      </c>
      <c r="C38" s="20" t="s">
        <v>55</v>
      </c>
      <c r="D38" s="20" t="s">
        <v>43</v>
      </c>
      <c r="E38" s="20" t="s">
        <v>57</v>
      </c>
      <c r="F38" s="19" t="s">
        <v>130</v>
      </c>
      <c r="G38" s="20" t="s">
        <v>36</v>
      </c>
      <c r="H38" s="24" t="s">
        <v>194</v>
      </c>
      <c r="I38" s="19" t="s">
        <v>272</v>
      </c>
      <c r="J38" s="24" t="s">
        <v>124</v>
      </c>
      <c r="K38" s="20" t="s">
        <v>40</v>
      </c>
      <c r="L38" s="20" t="s">
        <v>40</v>
      </c>
      <c r="M38" s="19" t="s">
        <v>55</v>
      </c>
      <c r="N38" s="20" t="s">
        <v>43</v>
      </c>
      <c r="O38" s="20" t="s">
        <v>57</v>
      </c>
      <c r="P38" s="19" t="s">
        <v>51</v>
      </c>
      <c r="Q38" s="20" t="s">
        <v>36</v>
      </c>
      <c r="R38" s="24" t="s">
        <v>127</v>
      </c>
      <c r="S38" s="19" t="s">
        <v>272</v>
      </c>
      <c r="T38" s="23" t="s">
        <v>63</v>
      </c>
      <c r="U38" s="20" t="s">
        <v>40</v>
      </c>
      <c r="V38" s="20" t="s">
        <v>40</v>
      </c>
    </row>
    <row r="39" spans="1:22" ht="18" x14ac:dyDescent="0.35">
      <c r="A39" s="33">
        <v>800</v>
      </c>
      <c r="B39" s="33">
        <v>560.1</v>
      </c>
      <c r="C39" s="20" t="s">
        <v>55</v>
      </c>
      <c r="D39" s="20" t="s">
        <v>43</v>
      </c>
      <c r="E39" s="20" t="s">
        <v>57</v>
      </c>
      <c r="F39" s="19" t="s">
        <v>185</v>
      </c>
      <c r="G39" s="20" t="s">
        <v>36</v>
      </c>
      <c r="H39" s="24" t="s">
        <v>198</v>
      </c>
      <c r="I39" s="19" t="s">
        <v>272</v>
      </c>
      <c r="J39" s="24" t="s">
        <v>124</v>
      </c>
      <c r="K39" s="20" t="s">
        <v>40</v>
      </c>
      <c r="L39" s="20" t="s">
        <v>40</v>
      </c>
      <c r="M39" s="19" t="s">
        <v>55</v>
      </c>
      <c r="N39" s="20" t="s">
        <v>43</v>
      </c>
      <c r="O39" s="20" t="s">
        <v>57</v>
      </c>
      <c r="P39" s="19" t="s">
        <v>129</v>
      </c>
      <c r="Q39" s="20" t="s">
        <v>36</v>
      </c>
      <c r="R39" s="24" t="s">
        <v>196</v>
      </c>
      <c r="S39" s="19" t="s">
        <v>272</v>
      </c>
      <c r="T39" s="23" t="s">
        <v>63</v>
      </c>
      <c r="U39" s="20" t="s">
        <v>40</v>
      </c>
      <c r="V39" s="20" t="s">
        <v>40</v>
      </c>
    </row>
    <row r="40" spans="1:22" ht="18" x14ac:dyDescent="0.35">
      <c r="A40" s="33">
        <v>800</v>
      </c>
      <c r="B40" s="33">
        <v>640.1</v>
      </c>
      <c r="C40" s="20" t="s">
        <v>55</v>
      </c>
      <c r="D40" s="20" t="s">
        <v>43</v>
      </c>
      <c r="E40" s="20" t="s">
        <v>57</v>
      </c>
      <c r="F40" s="19" t="s">
        <v>187</v>
      </c>
      <c r="G40" s="20" t="s">
        <v>65</v>
      </c>
      <c r="H40" s="24" t="s">
        <v>197</v>
      </c>
      <c r="I40" s="19" t="s">
        <v>273</v>
      </c>
      <c r="J40" s="24" t="s">
        <v>63</v>
      </c>
      <c r="K40" s="20" t="s">
        <v>40</v>
      </c>
      <c r="L40" s="20" t="s">
        <v>40</v>
      </c>
      <c r="M40" s="19" t="s">
        <v>55</v>
      </c>
      <c r="N40" s="20" t="s">
        <v>43</v>
      </c>
      <c r="O40" s="20" t="s">
        <v>57</v>
      </c>
      <c r="P40" s="19" t="s">
        <v>130</v>
      </c>
      <c r="Q40" s="20" t="s">
        <v>36</v>
      </c>
      <c r="R40" s="24" t="s">
        <v>131</v>
      </c>
      <c r="S40" s="19" t="s">
        <v>272</v>
      </c>
      <c r="T40" s="23" t="s">
        <v>50</v>
      </c>
      <c r="U40" s="20" t="s">
        <v>40</v>
      </c>
      <c r="V40" s="20" t="s">
        <v>40</v>
      </c>
    </row>
    <row r="41" spans="1:22" ht="18" x14ac:dyDescent="0.35">
      <c r="A41" s="33">
        <v>800</v>
      </c>
      <c r="B41" s="33">
        <v>720.1</v>
      </c>
      <c r="C41" s="20" t="s">
        <v>55</v>
      </c>
      <c r="D41" s="20" t="s">
        <v>43</v>
      </c>
      <c r="E41" s="20" t="s">
        <v>57</v>
      </c>
      <c r="F41" s="19" t="s">
        <v>187</v>
      </c>
      <c r="G41" s="20" t="s">
        <v>65</v>
      </c>
      <c r="H41" s="24" t="s">
        <v>197</v>
      </c>
      <c r="I41" s="19" t="s">
        <v>273</v>
      </c>
      <c r="J41" s="24" t="s">
        <v>63</v>
      </c>
      <c r="K41" s="20" t="s">
        <v>40</v>
      </c>
      <c r="L41" s="20" t="s">
        <v>40</v>
      </c>
      <c r="M41" s="19" t="s">
        <v>55</v>
      </c>
      <c r="N41" s="20" t="s">
        <v>43</v>
      </c>
      <c r="O41" s="20" t="s">
        <v>57</v>
      </c>
      <c r="P41" s="19" t="s">
        <v>133</v>
      </c>
      <c r="Q41" s="20" t="s">
        <v>36</v>
      </c>
      <c r="R41" s="24" t="s">
        <v>134</v>
      </c>
      <c r="S41" s="19" t="s">
        <v>272</v>
      </c>
      <c r="T41" s="23" t="s">
        <v>50</v>
      </c>
      <c r="U41" s="20" t="s">
        <v>40</v>
      </c>
      <c r="V41" s="20" t="s">
        <v>40</v>
      </c>
    </row>
    <row r="42" spans="1:22" ht="18" x14ac:dyDescent="0.35">
      <c r="A42" s="33">
        <v>800</v>
      </c>
      <c r="B42" s="33">
        <v>760.1</v>
      </c>
      <c r="C42" s="20" t="s">
        <v>55</v>
      </c>
      <c r="D42" s="20" t="s">
        <v>43</v>
      </c>
      <c r="E42" s="20" t="s">
        <v>57</v>
      </c>
      <c r="F42" s="19" t="s">
        <v>187</v>
      </c>
      <c r="G42" s="20" t="s">
        <v>65</v>
      </c>
      <c r="H42" s="24" t="s">
        <v>197</v>
      </c>
      <c r="I42" s="19" t="s">
        <v>273</v>
      </c>
      <c r="J42" s="24" t="s">
        <v>63</v>
      </c>
      <c r="K42" s="20" t="s">
        <v>40</v>
      </c>
      <c r="L42" s="20" t="s">
        <v>40</v>
      </c>
      <c r="M42" s="19" t="s">
        <v>55</v>
      </c>
      <c r="N42" s="20" t="s">
        <v>43</v>
      </c>
      <c r="O42" s="20" t="s">
        <v>57</v>
      </c>
      <c r="P42" s="19" t="s">
        <v>185</v>
      </c>
      <c r="Q42" s="20" t="s">
        <v>36</v>
      </c>
      <c r="R42" s="24" t="s">
        <v>186</v>
      </c>
      <c r="S42" s="19" t="s">
        <v>272</v>
      </c>
      <c r="T42" s="23" t="s">
        <v>50</v>
      </c>
      <c r="U42" s="20" t="s">
        <v>40</v>
      </c>
      <c r="V42" s="20" t="s">
        <v>40</v>
      </c>
    </row>
    <row r="43" spans="1:22" ht="18" x14ac:dyDescent="0.35">
      <c r="A43" s="33">
        <v>800</v>
      </c>
      <c r="B43" s="33">
        <v>784.1</v>
      </c>
      <c r="C43" s="20" t="s">
        <v>55</v>
      </c>
      <c r="D43" s="20" t="s">
        <v>43</v>
      </c>
      <c r="E43" s="20" t="s">
        <v>57</v>
      </c>
      <c r="F43" s="19" t="s">
        <v>187</v>
      </c>
      <c r="G43" s="20" t="s">
        <v>65</v>
      </c>
      <c r="H43" s="24" t="s">
        <v>197</v>
      </c>
      <c r="I43" s="19" t="s">
        <v>273</v>
      </c>
      <c r="J43" s="24" t="s">
        <v>63</v>
      </c>
      <c r="K43" s="20" t="s">
        <v>40</v>
      </c>
      <c r="L43" s="20" t="s">
        <v>40</v>
      </c>
      <c r="M43" s="19" t="s">
        <v>55</v>
      </c>
      <c r="N43" s="20" t="s">
        <v>43</v>
      </c>
      <c r="O43" s="20" t="s">
        <v>57</v>
      </c>
      <c r="P43" s="19" t="s">
        <v>187</v>
      </c>
      <c r="Q43" s="20" t="s">
        <v>36</v>
      </c>
      <c r="R43" s="24" t="s">
        <v>199</v>
      </c>
      <c r="S43" s="19" t="s">
        <v>272</v>
      </c>
      <c r="T43" s="23" t="s">
        <v>50</v>
      </c>
      <c r="U43" s="20" t="s">
        <v>40</v>
      </c>
      <c r="V43" s="20" t="s">
        <v>40</v>
      </c>
    </row>
    <row r="44" spans="1:22" x14ac:dyDescent="0.25">
      <c r="A44" s="33">
        <v>800</v>
      </c>
      <c r="B44" s="33">
        <v>800.1</v>
      </c>
      <c r="C44" s="19" t="s">
        <v>268</v>
      </c>
      <c r="D44" s="19" t="s">
        <v>55</v>
      </c>
      <c r="E44" s="20" t="s">
        <v>55</v>
      </c>
      <c r="F44" s="19" t="s">
        <v>55</v>
      </c>
      <c r="G44" s="20" t="s">
        <v>55</v>
      </c>
      <c r="H44" s="19" t="s">
        <v>55</v>
      </c>
      <c r="I44" s="19" t="s">
        <v>55</v>
      </c>
      <c r="J44" s="19" t="s">
        <v>55</v>
      </c>
      <c r="K44" s="20" t="s">
        <v>55</v>
      </c>
      <c r="L44" s="20" t="s">
        <v>55</v>
      </c>
      <c r="M44" s="19" t="s">
        <v>268</v>
      </c>
      <c r="N44" s="19" t="s">
        <v>55</v>
      </c>
      <c r="O44" s="19" t="s">
        <v>55</v>
      </c>
      <c r="P44" s="19" t="s">
        <v>55</v>
      </c>
      <c r="Q44" s="19" t="s">
        <v>55</v>
      </c>
      <c r="R44" s="19" t="s">
        <v>55</v>
      </c>
      <c r="S44" s="19" t="s">
        <v>55</v>
      </c>
      <c r="T44" s="19" t="s">
        <v>55</v>
      </c>
      <c r="U44" s="19" t="s">
        <v>55</v>
      </c>
      <c r="V44" s="19" t="s">
        <v>55</v>
      </c>
    </row>
    <row r="45" spans="1:22" x14ac:dyDescent="0.25">
      <c r="A45" s="33">
        <v>1000</v>
      </c>
      <c r="B45" s="33">
        <v>0</v>
      </c>
      <c r="C45" s="19" t="s">
        <v>270</v>
      </c>
      <c r="D45" s="19" t="s">
        <v>55</v>
      </c>
      <c r="E45" s="20" t="s">
        <v>55</v>
      </c>
      <c r="F45" s="19" t="s">
        <v>55</v>
      </c>
      <c r="G45" s="20" t="s">
        <v>55</v>
      </c>
      <c r="H45" s="19" t="s">
        <v>55</v>
      </c>
      <c r="I45" s="19" t="s">
        <v>55</v>
      </c>
      <c r="J45" s="19" t="s">
        <v>55</v>
      </c>
      <c r="K45" s="20" t="s">
        <v>55</v>
      </c>
      <c r="L45" s="20" t="s">
        <v>55</v>
      </c>
      <c r="M45" s="19" t="s">
        <v>270</v>
      </c>
      <c r="N45" s="19" t="s">
        <v>55</v>
      </c>
      <c r="O45" s="19" t="s">
        <v>55</v>
      </c>
      <c r="P45" s="19" t="s">
        <v>55</v>
      </c>
      <c r="Q45" s="19" t="s">
        <v>55</v>
      </c>
      <c r="R45" s="19" t="s">
        <v>55</v>
      </c>
      <c r="S45" s="19" t="s">
        <v>55</v>
      </c>
      <c r="T45" s="19" t="s">
        <v>55</v>
      </c>
      <c r="U45" s="19" t="s">
        <v>55</v>
      </c>
      <c r="V45" s="19" t="s">
        <v>55</v>
      </c>
    </row>
    <row r="46" spans="1:22" ht="18" x14ac:dyDescent="0.35">
      <c r="A46" s="33">
        <v>1000</v>
      </c>
      <c r="B46" s="33">
        <v>160</v>
      </c>
      <c r="C46" s="20" t="s">
        <v>55</v>
      </c>
      <c r="D46" s="20" t="s">
        <v>43</v>
      </c>
      <c r="E46" s="20" t="s">
        <v>57</v>
      </c>
      <c r="F46" s="19" t="s">
        <v>60</v>
      </c>
      <c r="G46" s="20" t="s">
        <v>36</v>
      </c>
      <c r="H46" s="24" t="s">
        <v>191</v>
      </c>
      <c r="I46" s="19" t="s">
        <v>273</v>
      </c>
      <c r="J46" s="24" t="s">
        <v>200</v>
      </c>
      <c r="K46" s="20" t="s">
        <v>40</v>
      </c>
      <c r="L46" s="20" t="s">
        <v>40</v>
      </c>
      <c r="M46" s="19" t="s">
        <v>55</v>
      </c>
      <c r="N46" s="20" t="s">
        <v>43</v>
      </c>
      <c r="O46" s="20" t="s">
        <v>57</v>
      </c>
      <c r="P46" s="19" t="s">
        <v>61</v>
      </c>
      <c r="Q46" s="20" t="s">
        <v>36</v>
      </c>
      <c r="R46" s="24" t="s">
        <v>123</v>
      </c>
      <c r="S46" s="19" t="s">
        <v>272</v>
      </c>
      <c r="T46" s="23" t="s">
        <v>124</v>
      </c>
      <c r="U46" s="20" t="s">
        <v>40</v>
      </c>
      <c r="V46" s="20" t="s">
        <v>40</v>
      </c>
    </row>
    <row r="47" spans="1:22" ht="18" x14ac:dyDescent="0.35">
      <c r="A47" s="33">
        <v>1000</v>
      </c>
      <c r="B47" s="33">
        <v>320.10000000000002</v>
      </c>
      <c r="C47" s="20" t="s">
        <v>55</v>
      </c>
      <c r="D47" s="20" t="s">
        <v>43</v>
      </c>
      <c r="E47" s="20" t="s">
        <v>57</v>
      </c>
      <c r="F47" s="19" t="s">
        <v>47</v>
      </c>
      <c r="G47" s="20" t="s">
        <v>36</v>
      </c>
      <c r="H47" s="24" t="s">
        <v>201</v>
      </c>
      <c r="I47" s="19" t="s">
        <v>273</v>
      </c>
      <c r="J47" s="24" t="s">
        <v>200</v>
      </c>
      <c r="K47" s="20" t="s">
        <v>40</v>
      </c>
      <c r="L47" s="20" t="s">
        <v>40</v>
      </c>
      <c r="M47" s="19" t="s">
        <v>55</v>
      </c>
      <c r="N47" s="20" t="s">
        <v>43</v>
      </c>
      <c r="O47" s="20" t="s">
        <v>57</v>
      </c>
      <c r="P47" s="19" t="s">
        <v>46</v>
      </c>
      <c r="Q47" s="20" t="s">
        <v>36</v>
      </c>
      <c r="R47" s="24" t="s">
        <v>125</v>
      </c>
      <c r="S47" s="19" t="s">
        <v>272</v>
      </c>
      <c r="T47" s="23" t="s">
        <v>124</v>
      </c>
      <c r="U47" s="20" t="s">
        <v>40</v>
      </c>
      <c r="V47" s="20" t="s">
        <v>40</v>
      </c>
    </row>
    <row r="48" spans="1:22" ht="18" x14ac:dyDescent="0.35">
      <c r="A48" s="33">
        <v>1000</v>
      </c>
      <c r="B48" s="33">
        <v>400.1</v>
      </c>
      <c r="C48" s="20" t="s">
        <v>55</v>
      </c>
      <c r="D48" s="20" t="s">
        <v>43</v>
      </c>
      <c r="E48" s="20" t="s">
        <v>57</v>
      </c>
      <c r="F48" s="19" t="s">
        <v>51</v>
      </c>
      <c r="G48" s="20" t="s">
        <v>36</v>
      </c>
      <c r="H48" s="24" t="s">
        <v>195</v>
      </c>
      <c r="I48" s="19" t="s">
        <v>273</v>
      </c>
      <c r="J48" s="24" t="s">
        <v>200</v>
      </c>
      <c r="K48" s="20" t="s">
        <v>40</v>
      </c>
      <c r="L48" s="20" t="s">
        <v>40</v>
      </c>
      <c r="M48" s="19" t="s">
        <v>55</v>
      </c>
      <c r="N48" s="20" t="s">
        <v>43</v>
      </c>
      <c r="O48" s="20" t="s">
        <v>57</v>
      </c>
      <c r="P48" s="19" t="s">
        <v>47</v>
      </c>
      <c r="Q48" s="20" t="s">
        <v>36</v>
      </c>
      <c r="R48" s="24" t="s">
        <v>126</v>
      </c>
      <c r="S48" s="19" t="s">
        <v>272</v>
      </c>
      <c r="T48" s="23" t="s">
        <v>124</v>
      </c>
      <c r="U48" s="20" t="s">
        <v>40</v>
      </c>
      <c r="V48" s="20" t="s">
        <v>40</v>
      </c>
    </row>
    <row r="49" spans="1:163" ht="18" x14ac:dyDescent="0.35">
      <c r="A49" s="33">
        <v>1000</v>
      </c>
      <c r="B49" s="33">
        <v>480.1</v>
      </c>
      <c r="C49" s="20" t="s">
        <v>55</v>
      </c>
      <c r="D49" s="20" t="s">
        <v>43</v>
      </c>
      <c r="E49" s="20" t="s">
        <v>57</v>
      </c>
      <c r="F49" s="19" t="s">
        <v>130</v>
      </c>
      <c r="G49" s="20" t="s">
        <v>36</v>
      </c>
      <c r="H49" s="24" t="s">
        <v>194</v>
      </c>
      <c r="I49" s="19" t="s">
        <v>273</v>
      </c>
      <c r="J49" s="24" t="s">
        <v>200</v>
      </c>
      <c r="K49" s="20" t="s">
        <v>40</v>
      </c>
      <c r="L49" s="20" t="s">
        <v>40</v>
      </c>
      <c r="M49" s="19" t="s">
        <v>55</v>
      </c>
      <c r="N49" s="20" t="s">
        <v>43</v>
      </c>
      <c r="O49" s="20" t="s">
        <v>57</v>
      </c>
      <c r="P49" s="19" t="s">
        <v>51</v>
      </c>
      <c r="Q49" s="20" t="s">
        <v>36</v>
      </c>
      <c r="R49" s="24" t="s">
        <v>127</v>
      </c>
      <c r="S49" s="19" t="s">
        <v>272</v>
      </c>
      <c r="T49" s="23" t="s">
        <v>124</v>
      </c>
      <c r="U49" s="20" t="s">
        <v>40</v>
      </c>
      <c r="V49" s="20" t="s">
        <v>40</v>
      </c>
    </row>
    <row r="50" spans="1:163" ht="18" x14ac:dyDescent="0.35">
      <c r="A50" s="33">
        <v>1000</v>
      </c>
      <c r="B50" s="33">
        <v>560.1</v>
      </c>
      <c r="C50" s="20" t="s">
        <v>55</v>
      </c>
      <c r="D50" s="20" t="s">
        <v>43</v>
      </c>
      <c r="E50" s="20" t="s">
        <v>57</v>
      </c>
      <c r="F50" s="19" t="s">
        <v>185</v>
      </c>
      <c r="G50" s="20" t="s">
        <v>36</v>
      </c>
      <c r="H50" s="24" t="s">
        <v>202</v>
      </c>
      <c r="I50" s="19" t="s">
        <v>273</v>
      </c>
      <c r="J50" s="24" t="s">
        <v>200</v>
      </c>
      <c r="K50" s="20" t="s">
        <v>40</v>
      </c>
      <c r="L50" s="20" t="s">
        <v>40</v>
      </c>
      <c r="M50" s="19" t="s">
        <v>55</v>
      </c>
      <c r="N50" s="20" t="s">
        <v>43</v>
      </c>
      <c r="O50" s="20" t="s">
        <v>57</v>
      </c>
      <c r="P50" s="19" t="s">
        <v>129</v>
      </c>
      <c r="Q50" s="20" t="s">
        <v>36</v>
      </c>
      <c r="R50" s="24" t="s">
        <v>196</v>
      </c>
      <c r="S50" s="19" t="s">
        <v>272</v>
      </c>
      <c r="T50" s="23" t="s">
        <v>124</v>
      </c>
      <c r="U50" s="20" t="s">
        <v>40</v>
      </c>
      <c r="V50" s="20" t="s">
        <v>40</v>
      </c>
    </row>
    <row r="51" spans="1:163" ht="18" x14ac:dyDescent="0.35">
      <c r="A51" s="33">
        <v>1000</v>
      </c>
      <c r="B51" s="33">
        <v>640.1</v>
      </c>
      <c r="C51" s="20" t="s">
        <v>55</v>
      </c>
      <c r="D51" s="20" t="s">
        <v>43</v>
      </c>
      <c r="E51" s="20" t="s">
        <v>57</v>
      </c>
      <c r="F51" s="19" t="s">
        <v>187</v>
      </c>
      <c r="G51" s="20" t="s">
        <v>65</v>
      </c>
      <c r="H51" s="24" t="s">
        <v>197</v>
      </c>
      <c r="I51" s="19" t="s">
        <v>273</v>
      </c>
      <c r="J51" s="24" t="s">
        <v>200</v>
      </c>
      <c r="K51" s="20" t="s">
        <v>40</v>
      </c>
      <c r="L51" s="20" t="s">
        <v>40</v>
      </c>
      <c r="M51" s="19" t="s">
        <v>55</v>
      </c>
      <c r="N51" s="20" t="s">
        <v>43</v>
      </c>
      <c r="O51" s="20" t="s">
        <v>57</v>
      </c>
      <c r="P51" s="19" t="s">
        <v>130</v>
      </c>
      <c r="Q51" s="20" t="s">
        <v>36</v>
      </c>
      <c r="R51" s="24" t="s">
        <v>131</v>
      </c>
      <c r="S51" s="19" t="s">
        <v>272</v>
      </c>
      <c r="T51" s="23" t="s">
        <v>124</v>
      </c>
      <c r="U51" s="20" t="s">
        <v>40</v>
      </c>
      <c r="V51" s="20" t="s">
        <v>40</v>
      </c>
    </row>
    <row r="52" spans="1:163" ht="18" x14ac:dyDescent="0.35">
      <c r="A52" s="33">
        <v>1000</v>
      </c>
      <c r="B52" s="33">
        <v>720.1</v>
      </c>
      <c r="C52" s="20" t="s">
        <v>55</v>
      </c>
      <c r="D52" s="20" t="s">
        <v>43</v>
      </c>
      <c r="E52" s="20" t="s">
        <v>57</v>
      </c>
      <c r="F52" s="19" t="s">
        <v>187</v>
      </c>
      <c r="G52" s="20" t="s">
        <v>65</v>
      </c>
      <c r="H52" s="24" t="s">
        <v>197</v>
      </c>
      <c r="I52" s="19" t="s">
        <v>273</v>
      </c>
      <c r="J52" s="24" t="s">
        <v>200</v>
      </c>
      <c r="K52" s="20" t="s">
        <v>40</v>
      </c>
      <c r="L52" s="20" t="s">
        <v>40</v>
      </c>
      <c r="M52" s="19" t="s">
        <v>55</v>
      </c>
      <c r="N52" s="20" t="s">
        <v>43</v>
      </c>
      <c r="O52" s="20" t="s">
        <v>57</v>
      </c>
      <c r="P52" s="19" t="s">
        <v>133</v>
      </c>
      <c r="Q52" s="20" t="s">
        <v>36</v>
      </c>
      <c r="R52" s="24" t="s">
        <v>134</v>
      </c>
      <c r="S52" s="19" t="s">
        <v>272</v>
      </c>
      <c r="T52" s="23" t="s">
        <v>124</v>
      </c>
      <c r="U52" s="20" t="s">
        <v>40</v>
      </c>
      <c r="V52" s="20" t="s">
        <v>40</v>
      </c>
    </row>
    <row r="53" spans="1:163" ht="18" x14ac:dyDescent="0.35">
      <c r="A53" s="33">
        <v>1000</v>
      </c>
      <c r="B53" s="33">
        <v>760.1</v>
      </c>
      <c r="C53" s="20" t="s">
        <v>55</v>
      </c>
      <c r="D53" s="20" t="s">
        <v>43</v>
      </c>
      <c r="E53" s="20" t="s">
        <v>57</v>
      </c>
      <c r="F53" s="19" t="s">
        <v>187</v>
      </c>
      <c r="G53" s="20" t="s">
        <v>65</v>
      </c>
      <c r="H53" s="24" t="s">
        <v>197</v>
      </c>
      <c r="I53" s="19" t="s">
        <v>273</v>
      </c>
      <c r="J53" s="24" t="s">
        <v>200</v>
      </c>
      <c r="K53" s="20" t="s">
        <v>40</v>
      </c>
      <c r="L53" s="20" t="s">
        <v>40</v>
      </c>
      <c r="M53" s="19" t="s">
        <v>55</v>
      </c>
      <c r="N53" s="20" t="s">
        <v>43</v>
      </c>
      <c r="O53" s="20" t="s">
        <v>57</v>
      </c>
      <c r="P53" s="19" t="s">
        <v>185</v>
      </c>
      <c r="Q53" s="20" t="s">
        <v>36</v>
      </c>
      <c r="R53" s="24" t="s">
        <v>186</v>
      </c>
      <c r="S53" s="19" t="s">
        <v>272</v>
      </c>
      <c r="T53" s="23" t="s">
        <v>124</v>
      </c>
      <c r="U53" s="20" t="s">
        <v>40</v>
      </c>
      <c r="V53" s="20" t="s">
        <v>40</v>
      </c>
    </row>
    <row r="54" spans="1:163" ht="18" x14ac:dyDescent="0.35">
      <c r="A54" s="33">
        <v>1000</v>
      </c>
      <c r="B54" s="33">
        <v>784.1</v>
      </c>
      <c r="C54" s="20" t="s">
        <v>55</v>
      </c>
      <c r="D54" s="20" t="s">
        <v>43</v>
      </c>
      <c r="E54" s="20" t="s">
        <v>57</v>
      </c>
      <c r="F54" s="19" t="s">
        <v>187</v>
      </c>
      <c r="G54" s="20" t="s">
        <v>65</v>
      </c>
      <c r="H54" s="24" t="s">
        <v>197</v>
      </c>
      <c r="I54" s="19" t="s">
        <v>273</v>
      </c>
      <c r="J54" s="24" t="s">
        <v>200</v>
      </c>
      <c r="K54" s="20" t="s">
        <v>40</v>
      </c>
      <c r="L54" s="20" t="s">
        <v>40</v>
      </c>
      <c r="M54" s="19" t="s">
        <v>55</v>
      </c>
      <c r="N54" s="20" t="s">
        <v>43</v>
      </c>
      <c r="O54" s="20" t="s">
        <v>57</v>
      </c>
      <c r="P54" s="19" t="s">
        <v>187</v>
      </c>
      <c r="Q54" s="20" t="s">
        <v>36</v>
      </c>
      <c r="R54" s="24" t="s">
        <v>199</v>
      </c>
      <c r="S54" s="19" t="s">
        <v>272</v>
      </c>
      <c r="T54" s="23" t="s">
        <v>124</v>
      </c>
      <c r="U54" s="20" t="s">
        <v>40</v>
      </c>
      <c r="V54" s="20" t="s">
        <v>40</v>
      </c>
    </row>
    <row r="55" spans="1:163" x14ac:dyDescent="0.25">
      <c r="A55" s="33">
        <v>1000</v>
      </c>
      <c r="B55" s="33">
        <v>800.1</v>
      </c>
      <c r="C55" s="19" t="s">
        <v>268</v>
      </c>
      <c r="D55" s="19" t="s">
        <v>55</v>
      </c>
      <c r="E55" s="20" t="s">
        <v>55</v>
      </c>
      <c r="F55" s="19" t="s">
        <v>55</v>
      </c>
      <c r="G55" s="20" t="s">
        <v>55</v>
      </c>
      <c r="H55" s="19" t="s">
        <v>55</v>
      </c>
      <c r="I55" s="20" t="s">
        <v>55</v>
      </c>
      <c r="J55" s="19" t="s">
        <v>55</v>
      </c>
      <c r="K55" s="20" t="s">
        <v>55</v>
      </c>
      <c r="L55" s="20" t="s">
        <v>55</v>
      </c>
      <c r="M55" s="19" t="s">
        <v>268</v>
      </c>
      <c r="N55" s="19" t="s">
        <v>55</v>
      </c>
      <c r="O55" s="19" t="s">
        <v>55</v>
      </c>
      <c r="P55" s="19" t="s">
        <v>55</v>
      </c>
      <c r="Q55" s="19" t="s">
        <v>55</v>
      </c>
      <c r="R55" s="19" t="s">
        <v>55</v>
      </c>
      <c r="S55" s="19" t="s">
        <v>55</v>
      </c>
      <c r="T55" s="19" t="s">
        <v>55</v>
      </c>
      <c r="U55" s="19" t="s">
        <v>55</v>
      </c>
      <c r="V55" s="19" t="s">
        <v>55</v>
      </c>
    </row>
    <row r="56" spans="1:163" x14ac:dyDescent="0.25">
      <c r="X56" s="221" t="str">
        <f>C3</f>
        <v>Comments</v>
      </c>
      <c r="Y56" s="221"/>
      <c r="Z56" s="221"/>
      <c r="AA56" s="221"/>
      <c r="AB56" s="221"/>
      <c r="AC56" s="221"/>
      <c r="AD56" s="221"/>
      <c r="AE56" s="221" t="str">
        <f>D3</f>
        <v>Trip Unit</v>
      </c>
      <c r="AF56" s="221"/>
      <c r="AG56" s="221"/>
      <c r="AH56" s="221"/>
      <c r="AI56" s="221"/>
      <c r="AJ56" s="221"/>
      <c r="AK56" s="221"/>
      <c r="AL56" s="221" t="str">
        <f>E3</f>
        <v>In</v>
      </c>
      <c r="AM56" s="221"/>
      <c r="AN56" s="221"/>
      <c r="AO56" s="221"/>
      <c r="AP56" s="221"/>
      <c r="AQ56" s="221"/>
      <c r="AR56" s="221"/>
      <c r="AS56" s="221" t="str">
        <f>F3</f>
        <v>Ir</v>
      </c>
      <c r="AT56" s="221"/>
      <c r="AU56" s="221"/>
      <c r="AV56" s="221"/>
      <c r="AW56" s="221"/>
      <c r="AX56" s="221"/>
      <c r="AY56" s="221"/>
      <c r="AZ56" s="227" t="str">
        <f>G3</f>
        <v>tr</v>
      </c>
      <c r="BA56" s="227"/>
      <c r="BB56" s="227"/>
      <c r="BC56" s="227"/>
      <c r="BD56" s="227"/>
      <c r="BE56" s="227"/>
      <c r="BF56" s="227"/>
      <c r="BG56" s="227" t="str">
        <f>H3</f>
        <v>Isd</v>
      </c>
      <c r="BH56" s="227"/>
      <c r="BI56" s="227"/>
      <c r="BJ56" s="227"/>
      <c r="BK56" s="227"/>
      <c r="BL56" s="227"/>
      <c r="BM56" s="227"/>
      <c r="BN56" s="227" t="str">
        <f>I3</f>
        <v>tsd</v>
      </c>
      <c r="BO56" s="227"/>
      <c r="BP56" s="227"/>
      <c r="BQ56" s="227"/>
      <c r="BR56" s="227"/>
      <c r="BS56" s="227"/>
      <c r="BT56" s="227"/>
      <c r="BU56" s="227" t="str">
        <f>J3</f>
        <v>Ii</v>
      </c>
      <c r="BV56" s="227"/>
      <c r="BW56" s="227"/>
      <c r="BX56" s="227"/>
      <c r="BY56" s="227"/>
      <c r="BZ56" s="227"/>
      <c r="CA56" s="227"/>
      <c r="CB56" s="227" t="str">
        <f>K3</f>
        <v>Ig</v>
      </c>
      <c r="CC56" s="227"/>
      <c r="CD56" s="227"/>
      <c r="CE56" s="227"/>
      <c r="CF56" s="227"/>
      <c r="CG56" s="227"/>
      <c r="CH56" s="227"/>
      <c r="CI56" s="227" t="str">
        <f>L3</f>
        <v>tg</v>
      </c>
      <c r="CJ56" s="227"/>
      <c r="CK56" s="227"/>
      <c r="CL56" s="227"/>
      <c r="CM56" s="227"/>
      <c r="CN56" s="227"/>
      <c r="CO56" s="227"/>
      <c r="CP56" s="227" t="str">
        <f>M3</f>
        <v>Comments</v>
      </c>
      <c r="CQ56" s="227"/>
      <c r="CR56" s="227"/>
      <c r="CS56" s="227"/>
      <c r="CT56" s="227"/>
      <c r="CU56" s="227"/>
      <c r="CV56" s="227"/>
      <c r="CW56" s="227" t="str">
        <f>N3</f>
        <v>Trip Unit</v>
      </c>
      <c r="CX56" s="227"/>
      <c r="CY56" s="227"/>
      <c r="CZ56" s="227"/>
      <c r="DA56" s="227"/>
      <c r="DB56" s="227"/>
      <c r="DC56" s="227"/>
      <c r="DD56" s="227" t="str">
        <f>O3</f>
        <v>In</v>
      </c>
      <c r="DE56" s="227"/>
      <c r="DF56" s="227"/>
      <c r="DG56" s="227"/>
      <c r="DH56" s="227"/>
      <c r="DI56" s="227"/>
      <c r="DJ56" s="227"/>
      <c r="DK56" s="227" t="str">
        <f>P3</f>
        <v>Ir</v>
      </c>
      <c r="DL56" s="227"/>
      <c r="DM56" s="227"/>
      <c r="DN56" s="227"/>
      <c r="DO56" s="227"/>
      <c r="DP56" s="227"/>
      <c r="DQ56" s="227"/>
      <c r="DR56" s="227" t="str">
        <f>Q3</f>
        <v>tr</v>
      </c>
      <c r="DS56" s="227"/>
      <c r="DT56" s="227"/>
      <c r="DU56" s="227"/>
      <c r="DV56" s="227"/>
      <c r="DW56" s="227"/>
      <c r="DX56" s="227"/>
      <c r="DY56" s="227" t="str">
        <f>R3</f>
        <v>Isd</v>
      </c>
      <c r="DZ56" s="227"/>
      <c r="EA56" s="227"/>
      <c r="EB56" s="227"/>
      <c r="EC56" s="227"/>
      <c r="ED56" s="227"/>
      <c r="EE56" s="227"/>
      <c r="EF56" s="227" t="str">
        <f>S3</f>
        <v>tsd</v>
      </c>
      <c r="EG56" s="227"/>
      <c r="EH56" s="227"/>
      <c r="EI56" s="227"/>
      <c r="EJ56" s="227"/>
      <c r="EK56" s="227"/>
      <c r="EL56" s="227"/>
      <c r="EM56" s="227" t="str">
        <f>T3</f>
        <v>Ii</v>
      </c>
      <c r="EN56" s="227"/>
      <c r="EO56" s="227"/>
      <c r="EP56" s="227"/>
      <c r="EQ56" s="227"/>
      <c r="ER56" s="227"/>
      <c r="ES56" s="227"/>
      <c r="ET56" s="227" t="str">
        <f>U3</f>
        <v>Ig</v>
      </c>
      <c r="EU56" s="227"/>
      <c r="EV56" s="227"/>
      <c r="EW56" s="227"/>
      <c r="EX56" s="227"/>
      <c r="EY56" s="227"/>
      <c r="EZ56" s="227"/>
      <c r="FA56" s="227" t="str">
        <f>V3</f>
        <v>tg</v>
      </c>
      <c r="FB56" s="227"/>
      <c r="FC56" s="227"/>
      <c r="FD56" s="227"/>
      <c r="FE56" s="227"/>
      <c r="FF56" s="227"/>
      <c r="FG56" s="227"/>
    </row>
    <row r="57" spans="1:163" x14ac:dyDescent="0.25">
      <c r="X57" s="13"/>
      <c r="Y57" s="34">
        <v>300</v>
      </c>
      <c r="Z57" s="34">
        <v>315</v>
      </c>
      <c r="AA57" s="34">
        <v>500</v>
      </c>
      <c r="AB57" s="34">
        <v>750</v>
      </c>
      <c r="AC57" s="34">
        <v>800</v>
      </c>
      <c r="AD57" s="34">
        <v>1000</v>
      </c>
      <c r="AE57" s="13"/>
      <c r="AF57" s="50">
        <v>300</v>
      </c>
      <c r="AG57" s="50">
        <v>315</v>
      </c>
      <c r="AH57" s="50">
        <v>500</v>
      </c>
      <c r="AI57" s="50">
        <v>750</v>
      </c>
      <c r="AJ57" s="50">
        <v>800</v>
      </c>
      <c r="AK57" s="50">
        <v>1000</v>
      </c>
      <c r="AL57" s="13"/>
      <c r="AM57" s="34">
        <v>300</v>
      </c>
      <c r="AN57" s="34">
        <v>315</v>
      </c>
      <c r="AO57" s="34">
        <v>500</v>
      </c>
      <c r="AP57" s="34">
        <v>750</v>
      </c>
      <c r="AQ57" s="34">
        <v>800</v>
      </c>
      <c r="AR57" s="34">
        <v>1000</v>
      </c>
      <c r="AS57" s="13"/>
      <c r="AT57" s="34">
        <v>300</v>
      </c>
      <c r="AU57" s="34">
        <v>315</v>
      </c>
      <c r="AV57" s="34">
        <v>500</v>
      </c>
      <c r="AW57" s="34">
        <v>750</v>
      </c>
      <c r="AX57" s="34">
        <v>800</v>
      </c>
      <c r="AY57" s="34">
        <v>1000</v>
      </c>
      <c r="AZ57" s="34"/>
      <c r="BA57" s="34">
        <v>300</v>
      </c>
      <c r="BB57" s="34">
        <v>315</v>
      </c>
      <c r="BC57" s="34">
        <v>500</v>
      </c>
      <c r="BD57" s="34">
        <v>750</v>
      </c>
      <c r="BE57" s="34">
        <v>800</v>
      </c>
      <c r="BF57" s="34">
        <v>1000</v>
      </c>
      <c r="BG57" s="34"/>
      <c r="BH57" s="34">
        <v>300</v>
      </c>
      <c r="BI57" s="34">
        <v>315</v>
      </c>
      <c r="BJ57" s="34">
        <v>500</v>
      </c>
      <c r="BK57" s="34">
        <v>750</v>
      </c>
      <c r="BL57" s="34">
        <v>800</v>
      </c>
      <c r="BM57" s="34">
        <v>1000</v>
      </c>
      <c r="BN57" s="34"/>
      <c r="BO57" s="34">
        <v>300</v>
      </c>
      <c r="BP57" s="34">
        <v>315</v>
      </c>
      <c r="BQ57" s="34">
        <v>500</v>
      </c>
      <c r="BR57" s="34">
        <v>750</v>
      </c>
      <c r="BS57" s="34">
        <v>800</v>
      </c>
      <c r="BT57" s="34">
        <v>1000</v>
      </c>
      <c r="BU57" s="34"/>
      <c r="BV57" s="34">
        <v>300</v>
      </c>
      <c r="BW57" s="34">
        <v>315</v>
      </c>
      <c r="BX57" s="34">
        <v>500</v>
      </c>
      <c r="BY57" s="34">
        <v>750</v>
      </c>
      <c r="BZ57" s="34">
        <v>800</v>
      </c>
      <c r="CA57" s="34">
        <v>1000</v>
      </c>
      <c r="CB57" s="34"/>
      <c r="CC57" s="34">
        <v>300</v>
      </c>
      <c r="CD57" s="34">
        <v>315</v>
      </c>
      <c r="CE57" s="34">
        <v>500</v>
      </c>
      <c r="CF57" s="34">
        <v>750</v>
      </c>
      <c r="CG57" s="34">
        <v>800</v>
      </c>
      <c r="CH57" s="34">
        <v>1000</v>
      </c>
      <c r="CI57" s="34"/>
      <c r="CJ57" s="34">
        <v>300</v>
      </c>
      <c r="CK57" s="34">
        <v>315</v>
      </c>
      <c r="CL57" s="34">
        <v>500</v>
      </c>
      <c r="CM57" s="34">
        <v>750</v>
      </c>
      <c r="CN57" s="34">
        <v>800</v>
      </c>
      <c r="CO57" s="34">
        <v>1000</v>
      </c>
      <c r="CP57" s="34"/>
      <c r="CQ57" s="34">
        <v>300</v>
      </c>
      <c r="CR57" s="34">
        <v>315</v>
      </c>
      <c r="CS57" s="34">
        <v>500</v>
      </c>
      <c r="CT57" s="34">
        <v>750</v>
      </c>
      <c r="CU57" s="34">
        <v>800</v>
      </c>
      <c r="CV57" s="34">
        <v>1000</v>
      </c>
      <c r="CW57" s="50"/>
      <c r="CX57" s="50">
        <v>300</v>
      </c>
      <c r="CY57" s="50">
        <v>315</v>
      </c>
      <c r="CZ57" s="50">
        <v>500</v>
      </c>
      <c r="DA57" s="50">
        <v>750</v>
      </c>
      <c r="DB57" s="50">
        <v>800</v>
      </c>
      <c r="DC57" s="50">
        <v>1000</v>
      </c>
      <c r="DD57" s="34"/>
      <c r="DE57" s="34">
        <v>300</v>
      </c>
      <c r="DF57" s="34">
        <v>315</v>
      </c>
      <c r="DG57" s="34">
        <v>500</v>
      </c>
      <c r="DH57" s="34">
        <v>750</v>
      </c>
      <c r="DI57" s="34">
        <v>800</v>
      </c>
      <c r="DJ57" s="34">
        <v>1000</v>
      </c>
      <c r="DK57" s="34"/>
      <c r="DL57" s="34">
        <v>300</v>
      </c>
      <c r="DM57" s="34">
        <v>315</v>
      </c>
      <c r="DN57" s="34">
        <v>500</v>
      </c>
      <c r="DO57" s="34">
        <v>750</v>
      </c>
      <c r="DP57" s="34">
        <v>800</v>
      </c>
      <c r="DQ57" s="34">
        <v>1000</v>
      </c>
      <c r="DR57" s="34"/>
      <c r="DS57" s="34">
        <v>300</v>
      </c>
      <c r="DT57" s="34">
        <v>315</v>
      </c>
      <c r="DU57" s="34">
        <v>500</v>
      </c>
      <c r="DV57" s="34">
        <v>750</v>
      </c>
      <c r="DW57" s="34">
        <v>800</v>
      </c>
      <c r="DX57" s="34">
        <v>1000</v>
      </c>
      <c r="DY57" s="34"/>
      <c r="DZ57" s="34">
        <v>300</v>
      </c>
      <c r="EA57" s="34">
        <v>315</v>
      </c>
      <c r="EB57" s="34">
        <v>500</v>
      </c>
      <c r="EC57" s="34">
        <v>750</v>
      </c>
      <c r="ED57" s="34">
        <v>800</v>
      </c>
      <c r="EE57" s="34">
        <v>1000</v>
      </c>
      <c r="EF57" s="34"/>
      <c r="EG57" s="34">
        <v>300</v>
      </c>
      <c r="EH57" s="34">
        <v>315</v>
      </c>
      <c r="EI57" s="34">
        <v>500</v>
      </c>
      <c r="EJ57" s="34">
        <v>750</v>
      </c>
      <c r="EK57" s="34">
        <v>800</v>
      </c>
      <c r="EL57" s="34">
        <v>1000</v>
      </c>
      <c r="EM57" s="34"/>
      <c r="EN57" s="34">
        <v>300</v>
      </c>
      <c r="EO57" s="34">
        <v>315</v>
      </c>
      <c r="EP57" s="34">
        <v>500</v>
      </c>
      <c r="EQ57" s="34">
        <v>750</v>
      </c>
      <c r="ER57" s="34">
        <v>800</v>
      </c>
      <c r="ES57" s="34">
        <v>1000</v>
      </c>
      <c r="ET57" s="34"/>
      <c r="EU57" s="34">
        <v>300</v>
      </c>
      <c r="EV57" s="34">
        <v>315</v>
      </c>
      <c r="EW57" s="34">
        <v>500</v>
      </c>
      <c r="EX57" s="34">
        <v>750</v>
      </c>
      <c r="EY57" s="34">
        <v>800</v>
      </c>
      <c r="EZ57" s="34">
        <v>1000</v>
      </c>
      <c r="FA57" s="34"/>
      <c r="FB57" s="34">
        <v>300</v>
      </c>
      <c r="FC57" s="34">
        <v>315</v>
      </c>
      <c r="FD57" s="34">
        <v>500</v>
      </c>
      <c r="FE57" s="34">
        <v>750</v>
      </c>
      <c r="FF57" s="34">
        <v>800</v>
      </c>
      <c r="FG57" s="34">
        <v>1000</v>
      </c>
    </row>
    <row r="58" spans="1:163" x14ac:dyDescent="0.25">
      <c r="V58" s="33"/>
      <c r="X58" s="27">
        <v>0</v>
      </c>
      <c r="Y58" s="13" t="str">
        <f t="shared" ref="Y58:Y71" si="0">VLOOKUP(X58,MCCB_B_800Ax2_300kVA,X$72)</f>
        <v>LV cabinet is not suitable for T/F</v>
      </c>
      <c r="Z58" s="13" t="str">
        <f t="shared" ref="Z58:Z71" si="1">VLOOKUP(X58,MCCB_B_800Ax2_315kVA,X$72)</f>
        <v>LV cabinet is not suitable for T/F</v>
      </c>
      <c r="AA58" s="13" t="str">
        <f t="shared" ref="AA58:AA71" si="2">VLOOKUP(X58,MCCB_B_800Ax2_500kVA,X$72)</f>
        <v>Load is too low for protection</v>
      </c>
      <c r="AB58" s="13" t="str">
        <f t="shared" ref="AB58:AB71" si="3">VLOOKUP(X58,MCCB_B_800Ax2_750kVA,X$72)</f>
        <v>Load is too low for potection</v>
      </c>
      <c r="AC58" s="13" t="str">
        <f t="shared" ref="AC58:AC71" si="4">VLOOKUP(X58,MCCB_B_800Ax2_800kVA,X$72)</f>
        <v>Load is too low for potection</v>
      </c>
      <c r="AD58" s="13" t="str">
        <f t="shared" ref="AD58:AD71" si="5">VLOOKUP(X58,MCCB_B_800Ax2_1000kVA,X$72)</f>
        <v>Load is too low for potection</v>
      </c>
      <c r="AE58" s="27">
        <v>0</v>
      </c>
      <c r="AF58" s="13" t="str">
        <f t="shared" ref="AF58:AF71" si="6">VLOOKUP(AE58,MCCB_B_800Ax2_300kVA,AE$72)</f>
        <v xml:space="preserve"> </v>
      </c>
      <c r="AG58" s="13" t="str">
        <f t="shared" ref="AG58:AG71" si="7">VLOOKUP(AE58,MCCB_B_800Ax2_315kVA,AE$72)</f>
        <v xml:space="preserve"> </v>
      </c>
      <c r="AH58" s="13" t="str">
        <f t="shared" ref="AH58:AH71" si="8">VLOOKUP(AE58,MCCB_B_800Ax2_500kVA,AE$72)</f>
        <v xml:space="preserve"> </v>
      </c>
      <c r="AI58" s="13" t="str">
        <f t="shared" ref="AI58:AI71" si="9">VLOOKUP(AE58,MCCB_B_800Ax2_750kVA,AE$72)</f>
        <v xml:space="preserve"> </v>
      </c>
      <c r="AJ58" s="13" t="str">
        <f t="shared" ref="AJ58:AJ71" si="10">VLOOKUP(AE58,MCCB_B_800Ax2_800kVA,AE$72)</f>
        <v xml:space="preserve"> </v>
      </c>
      <c r="AK58" s="13" t="str">
        <f t="shared" ref="AK58:AK71" si="11">VLOOKUP(AE58,MCCB_B_800Ax2_1000kVA,AE$72)</f>
        <v xml:space="preserve"> </v>
      </c>
      <c r="AL58" s="27">
        <v>0</v>
      </c>
      <c r="AM58" s="13" t="str">
        <f t="shared" ref="AM58:AM71" si="12">VLOOKUP(AL58,MCCB_B_800Ax2_300kVA,AL$72)</f>
        <v xml:space="preserve"> </v>
      </c>
      <c r="AN58" s="13" t="str">
        <f t="shared" ref="AN58:AN71" si="13">VLOOKUP(AL58,MCCB_B_800Ax2_315kVA,AL$72)</f>
        <v xml:space="preserve"> </v>
      </c>
      <c r="AO58" s="13" t="str">
        <f t="shared" ref="AO58:AO71" si="14">VLOOKUP(AL58,MCCB_B_800Ax2_500kVA,AL$72)</f>
        <v xml:space="preserve"> </v>
      </c>
      <c r="AP58" s="13" t="str">
        <f t="shared" ref="AP58:AP71" si="15">VLOOKUP(AL58,MCCB_B_800Ax2_750kVA,AL$72)</f>
        <v xml:space="preserve"> </v>
      </c>
      <c r="AQ58" s="13" t="str">
        <f t="shared" ref="AQ58:AQ71" si="16">VLOOKUP(AL58,MCCB_B_800Ax2_800kVA,AL$72)</f>
        <v xml:space="preserve"> </v>
      </c>
      <c r="AR58" s="13" t="str">
        <f t="shared" ref="AR58:AR71" si="17">VLOOKUP(AL58,MCCB_B_800Ax2_1000kVA,AL$72)</f>
        <v xml:space="preserve"> </v>
      </c>
      <c r="AS58" s="27">
        <v>0</v>
      </c>
      <c r="AT58" s="13" t="str">
        <f t="shared" ref="AT58:AT71" si="18">VLOOKUP(AS58,MCCB_B_800Ax2_300kVA,AS$72)</f>
        <v xml:space="preserve"> </v>
      </c>
      <c r="AU58" s="13" t="str">
        <f t="shared" ref="AU58:AU71" si="19">VLOOKUP(AS58,MCCB_B_800Ax2_315kVA,AS$72)</f>
        <v xml:space="preserve"> </v>
      </c>
      <c r="AV58" s="13" t="str">
        <f t="shared" ref="AV58:AV71" si="20">VLOOKUP(AS58,MCCB_B_800Ax2_500kVA,AS$72)</f>
        <v xml:space="preserve"> </v>
      </c>
      <c r="AW58" s="13" t="str">
        <f t="shared" ref="AW58:AW71" si="21">VLOOKUP(AS58,MCCB_B_800Ax2_750kVA,AS$72)</f>
        <v xml:space="preserve"> </v>
      </c>
      <c r="AX58" s="13" t="str">
        <f t="shared" ref="AX58:AX71" si="22">VLOOKUP(AS58,MCCB_B_800Ax2_800kVA,AS$72)</f>
        <v xml:space="preserve"> </v>
      </c>
      <c r="AY58" s="13" t="str">
        <f t="shared" ref="AY58:AY71" si="23">VLOOKUP(AS58,MCCB_B_800Ax2_1000kVA,AS$72)</f>
        <v xml:space="preserve"> </v>
      </c>
      <c r="AZ58" s="27">
        <v>0</v>
      </c>
      <c r="BA58" s="13" t="str">
        <f t="shared" ref="BA58:BA71" si="24">VLOOKUP(AZ58,MCCB_B_800Ax2_300kVA,AZ$72)</f>
        <v xml:space="preserve"> </v>
      </c>
      <c r="BB58" s="13" t="str">
        <f t="shared" ref="BB58:BB71" si="25">VLOOKUP(AZ58,MCCB_B_800Ax2_315kVA,AZ$72)</f>
        <v xml:space="preserve"> </v>
      </c>
      <c r="BC58" s="13" t="str">
        <f t="shared" ref="BC58:BC71" si="26">VLOOKUP(AZ58,MCCB_B_800Ax2_500kVA,AZ$72)</f>
        <v xml:space="preserve"> </v>
      </c>
      <c r="BD58" s="13" t="str">
        <f t="shared" ref="BD58:BD71" si="27">VLOOKUP(AZ58,MCCB_B_800Ax2_750kVA,AZ$72)</f>
        <v xml:space="preserve"> </v>
      </c>
      <c r="BE58" s="13" t="str">
        <f t="shared" ref="BE58:BE71" si="28">VLOOKUP(AZ58,MCCB_B_800Ax2_800kVA,AZ$72)</f>
        <v xml:space="preserve"> </v>
      </c>
      <c r="BF58" s="13" t="str">
        <f t="shared" ref="BF58:BF71" si="29">VLOOKUP(AZ58,MCCB_B_800Ax2_1000kVA,AZ$72)</f>
        <v xml:space="preserve"> </v>
      </c>
      <c r="BG58" s="27">
        <v>0</v>
      </c>
      <c r="BH58" s="13" t="str">
        <f t="shared" ref="BH58:BH71" si="30">VLOOKUP(BG58,MCCB_B_800Ax2_300kVA,BG$72)</f>
        <v xml:space="preserve"> </v>
      </c>
      <c r="BI58" s="13" t="str">
        <f t="shared" ref="BI58:BI71" si="31">VLOOKUP(BG58,MCCB_B_800Ax2_315kVA,BG$72)</f>
        <v xml:space="preserve"> </v>
      </c>
      <c r="BJ58" s="13" t="str">
        <f t="shared" ref="BJ58:BJ71" si="32">VLOOKUP(BG58,MCCB_B_800Ax2_500kVA,BG$72)</f>
        <v xml:space="preserve"> </v>
      </c>
      <c r="BK58" s="13" t="str">
        <f t="shared" ref="BK58:BK71" si="33">VLOOKUP(BG58,MCCB_B_800Ax2_750kVA,BG$72)</f>
        <v xml:space="preserve"> </v>
      </c>
      <c r="BL58" s="13" t="str">
        <f t="shared" ref="BL58:BL71" si="34">VLOOKUP(BG58,MCCB_B_800Ax2_800kVA,BG$72)</f>
        <v xml:space="preserve"> </v>
      </c>
      <c r="BM58" s="13" t="str">
        <f t="shared" ref="BM58:BM71" si="35">VLOOKUP(BG58,MCCB_B_800Ax2_1000kVA,BG$72)</f>
        <v xml:space="preserve"> </v>
      </c>
      <c r="BN58" s="27">
        <v>0</v>
      </c>
      <c r="BO58" s="13" t="str">
        <f t="shared" ref="BO58:BO71" si="36">VLOOKUP(BN58,MCCB_B_800Ax2_300kVA,BN$72)</f>
        <v xml:space="preserve"> </v>
      </c>
      <c r="BP58" s="13" t="str">
        <f t="shared" ref="BP58:BP71" si="37">VLOOKUP(BN58,MCCB_B_800Ax2_315kVA,BN$72)</f>
        <v xml:space="preserve"> </v>
      </c>
      <c r="BQ58" s="13" t="str">
        <f t="shared" ref="BQ58:BQ71" si="38">VLOOKUP(BN58,MCCB_B_800Ax2_500kVA,BN$72)</f>
        <v xml:space="preserve"> </v>
      </c>
      <c r="BR58" s="13" t="str">
        <f t="shared" ref="BR58:BR71" si="39">VLOOKUP(BN58,MCCB_B_800Ax2_750kVA,BN$72)</f>
        <v xml:space="preserve"> </v>
      </c>
      <c r="BS58" s="13" t="str">
        <f t="shared" ref="BS58:BS71" si="40">VLOOKUP(BN58,MCCB_B_800Ax2_800kVA,BN$72)</f>
        <v xml:space="preserve"> </v>
      </c>
      <c r="BT58" s="13" t="str">
        <f t="shared" ref="BT58:BT71" si="41">VLOOKUP(BN58,MCCB_B_800Ax2_1000kVA,BN$72)</f>
        <v xml:space="preserve"> </v>
      </c>
      <c r="BU58" s="27">
        <v>0</v>
      </c>
      <c r="BV58" s="13" t="str">
        <f t="shared" ref="BV58:BV71" si="42">VLOOKUP(BU58,MCCB_B_800Ax2_300kVA,BU$72)</f>
        <v xml:space="preserve"> </v>
      </c>
      <c r="BW58" s="13" t="str">
        <f t="shared" ref="BW58:BW71" si="43">VLOOKUP(BU58,MCCB_B_800Ax2_315kVA,BU$72)</f>
        <v xml:space="preserve"> </v>
      </c>
      <c r="BX58" s="13" t="str">
        <f t="shared" ref="BX58:BX71" si="44">VLOOKUP(BU58,MCCB_B_800Ax2_500kVA,BU$72)</f>
        <v xml:space="preserve"> </v>
      </c>
      <c r="BY58" s="13" t="str">
        <f t="shared" ref="BY58:BY71" si="45">VLOOKUP(BU58,MCCB_B_800Ax2_750kVA,BU$72)</f>
        <v xml:space="preserve"> </v>
      </c>
      <c r="BZ58" s="13" t="str">
        <f t="shared" ref="BZ58:BZ71" si="46">VLOOKUP(BU58,MCCB_B_800Ax2_800kVA,BU$72)</f>
        <v xml:space="preserve"> </v>
      </c>
      <c r="CA58" s="13" t="str">
        <f t="shared" ref="CA58:CA71" si="47">VLOOKUP(BU58,MCCB_B_800Ax2_1000kVA,BU$72)</f>
        <v xml:space="preserve"> </v>
      </c>
      <c r="CB58" s="27">
        <v>0</v>
      </c>
      <c r="CC58" s="13" t="str">
        <f t="shared" ref="CC58:CC71" si="48">VLOOKUP(CB58,MCCB_B_800Ax2_300kVA,CB$72)</f>
        <v xml:space="preserve"> </v>
      </c>
      <c r="CD58" s="13" t="str">
        <f t="shared" ref="CD58:CD71" si="49">VLOOKUP(CB58,MCCB_B_800Ax2_315kVA,CB$72)</f>
        <v xml:space="preserve"> </v>
      </c>
      <c r="CE58" s="13" t="str">
        <f t="shared" ref="CE58:CE71" si="50">VLOOKUP(CB58,MCCB_B_800Ax2_500kVA,CB$72)</f>
        <v xml:space="preserve"> </v>
      </c>
      <c r="CF58" s="13" t="str">
        <f t="shared" ref="CF58:CF71" si="51">VLOOKUP(CB58,MCCB_B_800Ax2_750kVA,CB$72)</f>
        <v xml:space="preserve"> </v>
      </c>
      <c r="CG58" s="13" t="str">
        <f t="shared" ref="CG58:CG71" si="52">VLOOKUP(CB58,MCCB_B_800Ax2_800kVA,CB$72)</f>
        <v xml:space="preserve"> </v>
      </c>
      <c r="CH58" s="13" t="str">
        <f t="shared" ref="CH58:CH71" si="53">VLOOKUP(CB58,MCCB_B_800Ax2_1000kVA,CB$72)</f>
        <v xml:space="preserve"> </v>
      </c>
      <c r="CI58" s="27">
        <v>0</v>
      </c>
      <c r="CJ58" s="13" t="str">
        <f t="shared" ref="CJ58:CJ71" si="54">VLOOKUP(CI58,MCCB_B_800Ax2_300kVA,CI$72)</f>
        <v xml:space="preserve"> </v>
      </c>
      <c r="CK58" s="13" t="str">
        <f t="shared" ref="CK58:CK71" si="55">VLOOKUP(CI58,MCCB_B_800Ax2_315kVA,CI$72)</f>
        <v xml:space="preserve"> </v>
      </c>
      <c r="CL58" s="13" t="str">
        <f t="shared" ref="CL58:CL71" si="56">VLOOKUP(CI58,MCCB_B_800Ax2_500kVA,CI$72)</f>
        <v xml:space="preserve"> </v>
      </c>
      <c r="CM58" s="13" t="str">
        <f t="shared" ref="CM58:CM71" si="57">VLOOKUP(CI58,MCCB_B_800Ax2_750kVA,CI$72)</f>
        <v xml:space="preserve"> </v>
      </c>
      <c r="CN58" s="13" t="str">
        <f t="shared" ref="CN58:CN71" si="58">VLOOKUP(CI58,MCCB_B_800Ax2_800kVA,CI$72)</f>
        <v xml:space="preserve"> </v>
      </c>
      <c r="CO58" s="13" t="str">
        <f t="shared" ref="CO58:CO71" si="59">VLOOKUP(CI58,MCCB_B_800Ax2_1000kVA,CI$72)</f>
        <v xml:space="preserve"> </v>
      </c>
      <c r="CP58" s="27">
        <v>0</v>
      </c>
      <c r="CQ58" s="13" t="str">
        <f t="shared" ref="CQ58:CQ71" si="60">VLOOKUP(CP58,MCCB_B_800Ax2_300kVA,CP$72)</f>
        <v>LV cabinet is not suitable for T/F</v>
      </c>
      <c r="CR58" s="13" t="str">
        <f t="shared" ref="CR58:CR71" si="61">VLOOKUP(CP58,MCCB_B_800Ax2_315kVA,CP$72)</f>
        <v>LV cabinet is not suitable for T/F</v>
      </c>
      <c r="CS58" s="13" t="str">
        <f t="shared" ref="CS58:CS71" si="62">VLOOKUP(CP58,MCCB_B_800Ax2_500kVA,CP$72)</f>
        <v>Load is too low for protection</v>
      </c>
      <c r="CT58" s="13" t="str">
        <f t="shared" ref="CT58:CT71" si="63">VLOOKUP(CP58,MCCB_B_800Ax2_750kVA,CP$72)</f>
        <v>Load is too low for potection</v>
      </c>
      <c r="CU58" s="13" t="str">
        <f t="shared" ref="CU58:CU71" si="64">VLOOKUP(CP58,MCCB_B_800Ax2_800kVA,CP$72)</f>
        <v>Load is too low for potection</v>
      </c>
      <c r="CV58" s="13" t="str">
        <f t="shared" ref="CV58:CV71" si="65">VLOOKUP(CP58,MCCB_B_800Ax2_1000kVA,CP$72)</f>
        <v>Load is too low for potection</v>
      </c>
      <c r="CW58" s="27">
        <v>0</v>
      </c>
      <c r="CX58" s="13" t="str">
        <f t="shared" ref="CX58:CX71" si="66">VLOOKUP(CW58,MCCB_B_800Ax2_300kVA,CW$72)</f>
        <v xml:space="preserve"> </v>
      </c>
      <c r="CY58" s="13" t="str">
        <f t="shared" ref="CY58:CY71" si="67">VLOOKUP(CW58,MCCB_B_800Ax2_315kVA,CW$72)</f>
        <v xml:space="preserve"> </v>
      </c>
      <c r="CZ58" s="13" t="str">
        <f t="shared" ref="CZ58:CZ71" si="68">VLOOKUP(CW58,MCCB_B_800Ax2_500kVA,CW$72)</f>
        <v xml:space="preserve"> </v>
      </c>
      <c r="DA58" s="13" t="str">
        <f t="shared" ref="DA58:DA71" si="69">VLOOKUP(CW58,MCCB_B_800Ax2_750kVA,CW$72)</f>
        <v xml:space="preserve"> </v>
      </c>
      <c r="DB58" s="13" t="str">
        <f t="shared" ref="DB58:DB71" si="70">VLOOKUP(CW58,MCCB_B_800Ax2_800kVA,CW$72)</f>
        <v xml:space="preserve"> </v>
      </c>
      <c r="DC58" s="13" t="str">
        <f t="shared" ref="DC58:DC71" si="71">VLOOKUP(CW58,MCCB_B_800Ax2_1000kVA,CW$72)</f>
        <v xml:space="preserve"> </v>
      </c>
      <c r="DD58" s="27">
        <v>0</v>
      </c>
      <c r="DE58" s="13" t="str">
        <f t="shared" ref="DE58:DE71" si="72">VLOOKUP(DD58,MCCB_B_800Ax2_300kVA,DD$72)</f>
        <v xml:space="preserve"> </v>
      </c>
      <c r="DF58" s="13" t="str">
        <f t="shared" ref="DF58:DF71" si="73">VLOOKUP(DD58,MCCB_B_800Ax2_315kVA,DD$72)</f>
        <v xml:space="preserve"> </v>
      </c>
      <c r="DG58" s="13" t="str">
        <f t="shared" ref="DG58:DG71" si="74">VLOOKUP(DD58,MCCB_B_800Ax2_500kVA,DD$72)</f>
        <v xml:space="preserve"> </v>
      </c>
      <c r="DH58" s="13" t="str">
        <f t="shared" ref="DH58:DH71" si="75">VLOOKUP(DD58,MCCB_B_800Ax2_750kVA,DD$72)</f>
        <v xml:space="preserve"> </v>
      </c>
      <c r="DI58" s="13" t="str">
        <f t="shared" ref="DI58:DI71" si="76">VLOOKUP(DD58,MCCB_B_800Ax2_800kVA,DD$72)</f>
        <v xml:space="preserve"> </v>
      </c>
      <c r="DJ58" s="13" t="str">
        <f t="shared" ref="DJ58:DJ71" si="77">VLOOKUP(DD58,MCCB_B_800Ax2_1000kVA,DD$72)</f>
        <v xml:space="preserve"> </v>
      </c>
      <c r="DK58" s="27">
        <v>0</v>
      </c>
      <c r="DL58" s="13" t="str">
        <f t="shared" ref="DL58:DL71" si="78">VLOOKUP(DK58,MCCB_B_800Ax2_300kVA,DK$72)</f>
        <v xml:space="preserve"> </v>
      </c>
      <c r="DM58" s="13" t="str">
        <f t="shared" ref="DM58:DM71" si="79">VLOOKUP(DK58,MCCB_B_800Ax2_315kVA,DK$72)</f>
        <v xml:space="preserve"> </v>
      </c>
      <c r="DN58" s="13" t="str">
        <f t="shared" ref="DN58:DN71" si="80">VLOOKUP(DK58,MCCB_B_800Ax2_500kVA,DK$72)</f>
        <v xml:space="preserve"> </v>
      </c>
      <c r="DO58" s="13" t="str">
        <f t="shared" ref="DO58:DO71" si="81">VLOOKUP(DK58,MCCB_B_800Ax2_750kVA,DK$72)</f>
        <v xml:space="preserve"> </v>
      </c>
      <c r="DP58" s="13" t="str">
        <f t="shared" ref="DP58:DP71" si="82">VLOOKUP(DK58,MCCB_B_800Ax2_800kVA,DK$72)</f>
        <v xml:space="preserve"> </v>
      </c>
      <c r="DQ58" s="13" t="str">
        <f t="shared" ref="DQ58:DQ71" si="83">VLOOKUP(DK58,MCCB_B_800Ax2_1000kVA,DK$72)</f>
        <v xml:space="preserve"> </v>
      </c>
      <c r="DR58" s="27">
        <v>0</v>
      </c>
      <c r="DS58" s="13" t="str">
        <f t="shared" ref="DS58:DS71" si="84">VLOOKUP(DR58,MCCB_B_800Ax2_300kVA,DR$72)</f>
        <v xml:space="preserve"> </v>
      </c>
      <c r="DT58" s="13" t="str">
        <f t="shared" ref="DT58:DT71" si="85">VLOOKUP(DR58,MCCB_B_800Ax2_315kVA,DR$72)</f>
        <v xml:space="preserve"> </v>
      </c>
      <c r="DU58" s="13" t="str">
        <f t="shared" ref="DU58:DU71" si="86">VLOOKUP(DR58,MCCB_B_800Ax2_500kVA,DR$72)</f>
        <v xml:space="preserve"> </v>
      </c>
      <c r="DV58" s="13" t="str">
        <f t="shared" ref="DV58:DV71" si="87">VLOOKUP(DR58,MCCB_B_800Ax2_750kVA,DR$72)</f>
        <v xml:space="preserve"> </v>
      </c>
      <c r="DW58" s="13" t="str">
        <f t="shared" ref="DW58:DW71" si="88">VLOOKUP(DR58,MCCB_B_800Ax2_800kVA,DR$72)</f>
        <v xml:space="preserve"> </v>
      </c>
      <c r="DX58" s="13" t="str">
        <f t="shared" ref="DX58:DX71" si="89">VLOOKUP(DR58,MCCB_B_800Ax2_1000kVA,DR$72)</f>
        <v xml:space="preserve"> </v>
      </c>
      <c r="DY58" s="27">
        <v>0</v>
      </c>
      <c r="DZ58" s="13" t="str">
        <f t="shared" ref="DZ58:DZ71" si="90">VLOOKUP(DY58,MCCB_B_800Ax2_300kVA,DY$72)</f>
        <v xml:space="preserve"> </v>
      </c>
      <c r="EA58" s="13" t="str">
        <f t="shared" ref="EA58:EA71" si="91">VLOOKUP(DY58,MCCB_B_800Ax2_315kVA,DY$72)</f>
        <v xml:space="preserve"> </v>
      </c>
      <c r="EB58" s="13" t="str">
        <f t="shared" ref="EB58:EB71" si="92">VLOOKUP(DY58,MCCB_B_800Ax2_500kVA,DY$72)</f>
        <v xml:space="preserve"> </v>
      </c>
      <c r="EC58" s="13" t="str">
        <f t="shared" ref="EC58:EC71" si="93">VLOOKUP(DY58,MCCB_B_800Ax2_750kVA,DY$72)</f>
        <v xml:space="preserve"> </v>
      </c>
      <c r="ED58" s="13" t="str">
        <f t="shared" ref="ED58:ED71" si="94">VLOOKUP(DY58,MCCB_B_800Ax2_800kVA,DY$72)</f>
        <v xml:space="preserve"> </v>
      </c>
      <c r="EE58" s="13" t="str">
        <f t="shared" ref="EE58:EE71" si="95">VLOOKUP(DY58,MCCB_B_800Ax2_1000kVA,DY$72)</f>
        <v xml:space="preserve"> </v>
      </c>
      <c r="EF58" s="27">
        <v>0</v>
      </c>
      <c r="EG58" s="13" t="str">
        <f t="shared" ref="EG58:EG71" si="96">VLOOKUP(EF58,MCCB_B_800Ax2_300kVA,EF$72)</f>
        <v xml:space="preserve"> </v>
      </c>
      <c r="EH58" s="13" t="str">
        <f t="shared" ref="EH58:EH71" si="97">VLOOKUP(EF58,MCCB_B_800Ax2_315kVA,EF$72)</f>
        <v xml:space="preserve"> </v>
      </c>
      <c r="EI58" s="13" t="str">
        <f t="shared" ref="EI58:EI71" si="98">VLOOKUP(EF58,MCCB_B_800Ax2_500kVA,EF$72)</f>
        <v xml:space="preserve"> </v>
      </c>
      <c r="EJ58" s="13" t="str">
        <f t="shared" ref="EJ58:EJ71" si="99">VLOOKUP(EF58,MCCB_B_800Ax2_750kVA,EF$72)</f>
        <v xml:space="preserve"> </v>
      </c>
      <c r="EK58" s="13" t="str">
        <f t="shared" ref="EK58:EK71" si="100">VLOOKUP(EF58,MCCB_B_800Ax2_800kVA,EF$72)</f>
        <v xml:space="preserve"> </v>
      </c>
      <c r="EL58" s="13" t="str">
        <f t="shared" ref="EL58:EL71" si="101">VLOOKUP(EF58,MCCB_B_800Ax2_1000kVA,EF$72)</f>
        <v xml:space="preserve"> </v>
      </c>
      <c r="EM58" s="27">
        <v>0</v>
      </c>
      <c r="EN58" s="13" t="str">
        <f t="shared" ref="EN58:EN71" si="102">VLOOKUP(EM58,MCCB_B_800Ax2_300kVA,EM$72)</f>
        <v xml:space="preserve"> </v>
      </c>
      <c r="EO58" s="13" t="str">
        <f t="shared" ref="EO58:EO71" si="103">VLOOKUP(EM58,MCCB_B_800Ax2_315kVA,EM$72)</f>
        <v xml:space="preserve"> </v>
      </c>
      <c r="EP58" s="13" t="str">
        <f t="shared" ref="EP58:EP71" si="104">VLOOKUP(EM58,MCCB_B_800Ax2_500kVA,EM$72)</f>
        <v xml:space="preserve"> </v>
      </c>
      <c r="EQ58" s="13" t="str">
        <f t="shared" ref="EQ58:EQ71" si="105">VLOOKUP(EM58,MCCB_B_800Ax2_750kVA,EM$72)</f>
        <v xml:space="preserve"> </v>
      </c>
      <c r="ER58" s="13" t="str">
        <f t="shared" ref="ER58:ER71" si="106">VLOOKUP(EM58,MCCB_B_800Ax2_800kVA,EM$72)</f>
        <v xml:space="preserve"> </v>
      </c>
      <c r="ES58" s="13" t="str">
        <f t="shared" ref="ES58:ES71" si="107">VLOOKUP(EM58,MCCB_B_800Ax2_1000kVA,EM$72)</f>
        <v xml:space="preserve"> </v>
      </c>
      <c r="ET58" s="27">
        <v>0</v>
      </c>
      <c r="EU58" s="13" t="str">
        <f t="shared" ref="EU58:EU71" si="108">VLOOKUP(ET58,MCCB_B_800Ax2_300kVA,ET$72)</f>
        <v xml:space="preserve"> </v>
      </c>
      <c r="EV58" s="13" t="str">
        <f t="shared" ref="EV58:EV71" si="109">VLOOKUP(ET58,MCCB_B_800Ax2_315kVA,ET$72)</f>
        <v xml:space="preserve"> </v>
      </c>
      <c r="EW58" s="13" t="str">
        <f t="shared" ref="EW58:EW71" si="110">VLOOKUP(ET58,MCCB_B_800Ax2_500kVA,ET$72)</f>
        <v xml:space="preserve"> </v>
      </c>
      <c r="EX58" s="13" t="str">
        <f t="shared" ref="EX58:EX71" si="111">VLOOKUP(ET58,MCCB_B_800Ax2_750kVA,ET$72)</f>
        <v xml:space="preserve"> </v>
      </c>
      <c r="EY58" s="13" t="str">
        <f t="shared" ref="EY58:EY71" si="112">VLOOKUP(ET58,MCCB_B_800Ax2_800kVA,ET$72)</f>
        <v xml:space="preserve"> </v>
      </c>
      <c r="EZ58" s="13" t="str">
        <f t="shared" ref="EZ58:EZ71" si="113">VLOOKUP(ET58,MCCB_B_800Ax2_1000kVA,ET$72)</f>
        <v xml:space="preserve"> </v>
      </c>
      <c r="FA58" s="27">
        <v>0</v>
      </c>
      <c r="FB58" s="13" t="str">
        <f t="shared" ref="FB58:FB71" si="114">VLOOKUP(FA58,MCCB_B_800Ax2_300kVA,FA$72)</f>
        <v xml:space="preserve"> </v>
      </c>
      <c r="FC58" s="13" t="str">
        <f t="shared" ref="FC58:FC71" si="115">VLOOKUP(FA58,MCCB_B_800Ax2_315kVA,FA$72)</f>
        <v xml:space="preserve"> </v>
      </c>
      <c r="FD58" s="13" t="str">
        <f t="shared" ref="FD58:FD71" si="116">VLOOKUP(FA58,MCCB_B_800Ax2_500kVA,FA$72)</f>
        <v xml:space="preserve"> </v>
      </c>
      <c r="FE58" s="13" t="str">
        <f t="shared" ref="FE58:FE71" si="117">VLOOKUP(FA58,MCCB_B_800Ax2_750kVA,FA$72)</f>
        <v xml:space="preserve"> </v>
      </c>
      <c r="FF58" s="13" t="str">
        <f t="shared" ref="FF58:FF71" si="118">VLOOKUP(FA58,MCCB_B_800Ax2_800kVA,FA$72)</f>
        <v xml:space="preserve"> </v>
      </c>
      <c r="FG58" s="13" t="str">
        <f t="shared" ref="FG58:FG71" si="119">VLOOKUP(FA58,MCCB_B_800Ax2_1000kVA,FA$72)</f>
        <v xml:space="preserve"> </v>
      </c>
    </row>
    <row r="59" spans="1:163" x14ac:dyDescent="0.25">
      <c r="V59" s="33"/>
      <c r="X59" s="27">
        <v>160</v>
      </c>
      <c r="Y59" s="13" t="str">
        <f t="shared" si="0"/>
        <v>LV cabinet is not suitable for T/F</v>
      </c>
      <c r="Z59" s="13" t="str">
        <f t="shared" si="1"/>
        <v>LV cabinet is not suitable for T/F</v>
      </c>
      <c r="AA59" s="13" t="str">
        <f t="shared" si="2"/>
        <v xml:space="preserve"> </v>
      </c>
      <c r="AB59" s="13" t="str">
        <f t="shared" si="3"/>
        <v xml:space="preserve"> </v>
      </c>
      <c r="AC59" s="13" t="str">
        <f t="shared" si="4"/>
        <v xml:space="preserve"> </v>
      </c>
      <c r="AD59" s="13" t="str">
        <f t="shared" si="5"/>
        <v xml:space="preserve"> </v>
      </c>
      <c r="AE59" s="27">
        <v>160</v>
      </c>
      <c r="AF59" s="13" t="str">
        <f t="shared" si="6"/>
        <v xml:space="preserve"> </v>
      </c>
      <c r="AG59" s="13" t="str">
        <f t="shared" si="7"/>
        <v xml:space="preserve"> </v>
      </c>
      <c r="AH59" s="13" t="str">
        <f t="shared" si="8"/>
        <v>Micrologic 5.0</v>
      </c>
      <c r="AI59" s="13" t="str">
        <f t="shared" si="9"/>
        <v>Micrologic 5.0</v>
      </c>
      <c r="AJ59" s="13" t="str">
        <f t="shared" si="10"/>
        <v>Micrologic 5.0</v>
      </c>
      <c r="AK59" s="13" t="str">
        <f t="shared" si="11"/>
        <v>Micrologic 5.0</v>
      </c>
      <c r="AL59" s="27">
        <v>160</v>
      </c>
      <c r="AM59" s="13" t="str">
        <f t="shared" si="12"/>
        <v xml:space="preserve"> </v>
      </c>
      <c r="AN59" s="13" t="str">
        <f t="shared" si="13"/>
        <v xml:space="preserve"> </v>
      </c>
      <c r="AO59" s="13" t="str">
        <f t="shared" si="14"/>
        <v>800A</v>
      </c>
      <c r="AP59" s="13" t="str">
        <f t="shared" si="15"/>
        <v>800A</v>
      </c>
      <c r="AQ59" s="13" t="str">
        <f t="shared" si="16"/>
        <v>800A</v>
      </c>
      <c r="AR59" s="13" t="str">
        <f t="shared" si="17"/>
        <v>800A</v>
      </c>
      <c r="AS59" s="27">
        <v>160</v>
      </c>
      <c r="AT59" s="13" t="str">
        <f t="shared" si="18"/>
        <v xml:space="preserve"> </v>
      </c>
      <c r="AU59" s="13" t="str">
        <f t="shared" si="19"/>
        <v xml:space="preserve"> </v>
      </c>
      <c r="AV59" s="13" t="str">
        <f t="shared" si="20"/>
        <v>400A (i.e. 0.5xIn)</v>
      </c>
      <c r="AW59" s="13" t="str">
        <f t="shared" si="21"/>
        <v>400A (i.e. 0.5xIn)</v>
      </c>
      <c r="AX59" s="13" t="str">
        <f t="shared" si="22"/>
        <v>400A (i.e. 0.5xIn)</v>
      </c>
      <c r="AY59" s="13" t="str">
        <f t="shared" si="23"/>
        <v>400A (i.e. 0.5xIn)</v>
      </c>
      <c r="AZ59" s="27">
        <v>160</v>
      </c>
      <c r="BA59" s="13" t="str">
        <f t="shared" si="24"/>
        <v xml:space="preserve"> </v>
      </c>
      <c r="BB59" s="13" t="str">
        <f t="shared" si="25"/>
        <v xml:space="preserve"> </v>
      </c>
      <c r="BC59" s="13" t="str">
        <f t="shared" si="26"/>
        <v>8s</v>
      </c>
      <c r="BD59" s="13" t="str">
        <f t="shared" si="27"/>
        <v>8s</v>
      </c>
      <c r="BE59" s="13" t="str">
        <f t="shared" si="28"/>
        <v>8s</v>
      </c>
      <c r="BF59" s="13" t="str">
        <f t="shared" si="29"/>
        <v>8s</v>
      </c>
      <c r="BG59" s="27">
        <v>160</v>
      </c>
      <c r="BH59" s="13" t="str">
        <f t="shared" si="30"/>
        <v xml:space="preserve"> </v>
      </c>
      <c r="BI59" s="13" t="str">
        <f t="shared" si="31"/>
        <v xml:space="preserve"> </v>
      </c>
      <c r="BJ59" s="13" t="str">
        <f t="shared" si="32"/>
        <v>2400A (i.e. 6xIr)</v>
      </c>
      <c r="BK59" s="13" t="str">
        <f t="shared" si="33"/>
        <v>3200A (i.e. 8xIr)</v>
      </c>
      <c r="BL59" s="13" t="str">
        <f t="shared" si="34"/>
        <v>3200A (i.e. 8xIr)</v>
      </c>
      <c r="BM59" s="13" t="str">
        <f t="shared" si="35"/>
        <v>3200A (i.e. 8xIr)</v>
      </c>
      <c r="BN59" s="27">
        <v>160</v>
      </c>
      <c r="BO59" s="13" t="str">
        <f t="shared" si="36"/>
        <v xml:space="preserve"> </v>
      </c>
      <c r="BP59" s="13" t="str">
        <f t="shared" si="37"/>
        <v xml:space="preserve"> </v>
      </c>
      <c r="BQ59" s="13" t="str">
        <f t="shared" si="38"/>
        <v>0.1s, IxIxt on</v>
      </c>
      <c r="BR59" s="13" t="str">
        <f t="shared" si="39"/>
        <v>0.2s, IxIxt on</v>
      </c>
      <c r="BS59" s="13" t="str">
        <f t="shared" si="40"/>
        <v>0.2s, IxIxt on</v>
      </c>
      <c r="BT59" s="13" t="str">
        <f t="shared" si="41"/>
        <v>0.2s, IxIxt on</v>
      </c>
      <c r="BU59" s="27">
        <v>160</v>
      </c>
      <c r="BV59" s="13" t="str">
        <f t="shared" si="42"/>
        <v xml:space="preserve"> </v>
      </c>
      <c r="BW59" s="13" t="str">
        <f t="shared" si="43"/>
        <v xml:space="preserve"> </v>
      </c>
      <c r="BX59" s="13" t="str">
        <f t="shared" si="44"/>
        <v>6400A (i.e. 8xIn)</v>
      </c>
      <c r="BY59" s="13" t="str">
        <f t="shared" si="45"/>
        <v>6400A (i.e. 8xIn)</v>
      </c>
      <c r="BZ59" s="13" t="str">
        <f t="shared" si="46"/>
        <v>6400A (i.e. 8xIn)</v>
      </c>
      <c r="CA59" s="13" t="str">
        <f t="shared" si="47"/>
        <v>8000A (i.e. 10xIn)</v>
      </c>
      <c r="CB59" s="27">
        <v>160</v>
      </c>
      <c r="CC59" s="13" t="str">
        <f t="shared" si="48"/>
        <v xml:space="preserve"> </v>
      </c>
      <c r="CD59" s="13" t="str">
        <f t="shared" si="49"/>
        <v xml:space="preserve"> </v>
      </c>
      <c r="CE59" s="13" t="str">
        <f t="shared" si="50"/>
        <v>N/A</v>
      </c>
      <c r="CF59" s="13" t="str">
        <f t="shared" si="51"/>
        <v>N/A</v>
      </c>
      <c r="CG59" s="13" t="str">
        <f t="shared" si="52"/>
        <v>N/A</v>
      </c>
      <c r="CH59" s="13" t="str">
        <f t="shared" si="53"/>
        <v>N/A</v>
      </c>
      <c r="CI59" s="27">
        <v>160</v>
      </c>
      <c r="CJ59" s="13" t="str">
        <f t="shared" si="54"/>
        <v xml:space="preserve"> </v>
      </c>
      <c r="CK59" s="13" t="str">
        <f t="shared" si="55"/>
        <v xml:space="preserve"> </v>
      </c>
      <c r="CL59" s="13" t="str">
        <f t="shared" si="56"/>
        <v>N/A</v>
      </c>
      <c r="CM59" s="13" t="str">
        <f t="shared" si="57"/>
        <v>N/A</v>
      </c>
      <c r="CN59" s="13" t="str">
        <f t="shared" si="58"/>
        <v>N/A</v>
      </c>
      <c r="CO59" s="13" t="str">
        <f t="shared" si="59"/>
        <v>N/A</v>
      </c>
      <c r="CP59" s="27">
        <v>160</v>
      </c>
      <c r="CQ59" s="13" t="str">
        <f t="shared" si="60"/>
        <v>LV cabinet is not suitable for T/F</v>
      </c>
      <c r="CR59" s="13" t="str">
        <f t="shared" si="61"/>
        <v>LV cabinet is not suitable for T/F</v>
      </c>
      <c r="CS59" s="13" t="str">
        <f t="shared" si="62"/>
        <v xml:space="preserve"> </v>
      </c>
      <c r="CT59" s="13" t="str">
        <f t="shared" si="63"/>
        <v xml:space="preserve"> </v>
      </c>
      <c r="CU59" s="13" t="str">
        <f t="shared" si="64"/>
        <v xml:space="preserve"> </v>
      </c>
      <c r="CV59" s="13" t="str">
        <f t="shared" si="65"/>
        <v xml:space="preserve"> </v>
      </c>
      <c r="CW59" s="27">
        <v>160</v>
      </c>
      <c r="CX59" s="13" t="str">
        <f t="shared" si="66"/>
        <v xml:space="preserve"> </v>
      </c>
      <c r="CY59" s="13" t="str">
        <f t="shared" si="67"/>
        <v xml:space="preserve"> </v>
      </c>
      <c r="CZ59" s="13" t="str">
        <f t="shared" si="68"/>
        <v>Micrologic 5.0</v>
      </c>
      <c r="DA59" s="13" t="str">
        <f t="shared" si="69"/>
        <v>Micrologic 5.0</v>
      </c>
      <c r="DB59" s="13" t="str">
        <f t="shared" si="70"/>
        <v>Micrologic 5.0</v>
      </c>
      <c r="DC59" s="13" t="str">
        <f t="shared" si="71"/>
        <v>Micrologic 5.0</v>
      </c>
      <c r="DD59" s="27">
        <v>160</v>
      </c>
      <c r="DE59" s="13" t="str">
        <f t="shared" si="72"/>
        <v xml:space="preserve"> </v>
      </c>
      <c r="DF59" s="13" t="str">
        <f t="shared" si="73"/>
        <v xml:space="preserve"> </v>
      </c>
      <c r="DG59" s="13" t="str">
        <f t="shared" si="74"/>
        <v>800A</v>
      </c>
      <c r="DH59" s="13" t="str">
        <f t="shared" si="75"/>
        <v>800A</v>
      </c>
      <c r="DI59" s="13" t="str">
        <f t="shared" si="76"/>
        <v>800A</v>
      </c>
      <c r="DJ59" s="13" t="str">
        <f t="shared" si="77"/>
        <v>800A</v>
      </c>
      <c r="DK59" s="27">
        <v>160</v>
      </c>
      <c r="DL59" s="13" t="str">
        <f t="shared" si="78"/>
        <v xml:space="preserve"> </v>
      </c>
      <c r="DM59" s="13" t="str">
        <f t="shared" si="79"/>
        <v xml:space="preserve"> </v>
      </c>
      <c r="DN59" s="13" t="str">
        <f t="shared" si="80"/>
        <v>320A (i.e. 0.4xIn)</v>
      </c>
      <c r="DO59" s="13" t="str">
        <f t="shared" si="81"/>
        <v>320A (i.e. 0.4xIn)</v>
      </c>
      <c r="DP59" s="13" t="str">
        <f t="shared" si="82"/>
        <v>320A (i.e. 0.4xIn)</v>
      </c>
      <c r="DQ59" s="13" t="str">
        <f t="shared" si="83"/>
        <v>320A (i.e. 0.4xIn)</v>
      </c>
      <c r="DR59" s="27">
        <v>160</v>
      </c>
      <c r="DS59" s="13" t="str">
        <f t="shared" si="84"/>
        <v xml:space="preserve"> </v>
      </c>
      <c r="DT59" s="13" t="str">
        <f t="shared" si="85"/>
        <v xml:space="preserve"> </v>
      </c>
      <c r="DU59" s="13" t="str">
        <f t="shared" si="86"/>
        <v>8s</v>
      </c>
      <c r="DV59" s="13" t="str">
        <f t="shared" si="87"/>
        <v>8s</v>
      </c>
      <c r="DW59" s="13" t="str">
        <f t="shared" si="88"/>
        <v>8s</v>
      </c>
      <c r="DX59" s="13" t="str">
        <f t="shared" si="89"/>
        <v>8s</v>
      </c>
      <c r="DY59" s="27">
        <v>160</v>
      </c>
      <c r="DZ59" s="13" t="str">
        <f t="shared" si="90"/>
        <v xml:space="preserve"> </v>
      </c>
      <c r="EA59" s="13" t="str">
        <f t="shared" si="91"/>
        <v xml:space="preserve"> </v>
      </c>
      <c r="EB59" s="13" t="str">
        <f t="shared" si="92"/>
        <v>1920A (i.e. 6xIr)</v>
      </c>
      <c r="EC59" s="13" t="str">
        <f t="shared" si="93"/>
        <v>2560A (i.e. 8xIr)</v>
      </c>
      <c r="ED59" s="13" t="str">
        <f t="shared" si="94"/>
        <v>2560A (i.e. 8xIr)</v>
      </c>
      <c r="EE59" s="13" t="str">
        <f t="shared" si="95"/>
        <v>2560A (i.e. 8xIr)</v>
      </c>
      <c r="EF59" s="27">
        <v>160</v>
      </c>
      <c r="EG59" s="13" t="str">
        <f t="shared" si="96"/>
        <v xml:space="preserve"> </v>
      </c>
      <c r="EH59" s="13" t="str">
        <f t="shared" si="97"/>
        <v xml:space="preserve"> </v>
      </c>
      <c r="EI59" s="13" t="str">
        <f t="shared" si="98"/>
        <v>0.1s, IxIxt on</v>
      </c>
      <c r="EJ59" s="13" t="str">
        <f t="shared" si="99"/>
        <v>0.1s, IxIxt on</v>
      </c>
      <c r="EK59" s="13" t="str">
        <f t="shared" si="100"/>
        <v>0.1s, IxIxt on</v>
      </c>
      <c r="EL59" s="13" t="str">
        <f t="shared" si="101"/>
        <v>0.1s, IxIxt on</v>
      </c>
      <c r="EM59" s="27">
        <v>160</v>
      </c>
      <c r="EN59" s="13" t="str">
        <f t="shared" si="102"/>
        <v xml:space="preserve"> </v>
      </c>
      <c r="EO59" s="13" t="str">
        <f t="shared" si="103"/>
        <v xml:space="preserve"> </v>
      </c>
      <c r="EP59" s="13" t="str">
        <f t="shared" si="104"/>
        <v>4800A (i.e. 6xIn)</v>
      </c>
      <c r="EQ59" s="13" t="str">
        <f t="shared" si="105"/>
        <v>4800A (i.e. 6xIn)</v>
      </c>
      <c r="ER59" s="13" t="str">
        <f t="shared" si="106"/>
        <v>4800A (i.e. 6xIn)</v>
      </c>
      <c r="ES59" s="13" t="str">
        <f t="shared" si="107"/>
        <v>6400A (i.e. 8xIn)</v>
      </c>
      <c r="ET59" s="27">
        <v>160</v>
      </c>
      <c r="EU59" s="13" t="str">
        <f t="shared" si="108"/>
        <v xml:space="preserve"> </v>
      </c>
      <c r="EV59" s="13" t="str">
        <f t="shared" si="109"/>
        <v xml:space="preserve"> </v>
      </c>
      <c r="EW59" s="13" t="str">
        <f t="shared" si="110"/>
        <v>N/A</v>
      </c>
      <c r="EX59" s="13" t="str">
        <f t="shared" si="111"/>
        <v>N/A</v>
      </c>
      <c r="EY59" s="13" t="str">
        <f t="shared" si="112"/>
        <v>N/A</v>
      </c>
      <c r="EZ59" s="13" t="str">
        <f t="shared" si="113"/>
        <v>N/A</v>
      </c>
      <c r="FA59" s="27">
        <v>160</v>
      </c>
      <c r="FB59" s="13" t="str">
        <f t="shared" si="114"/>
        <v xml:space="preserve"> </v>
      </c>
      <c r="FC59" s="13" t="str">
        <f t="shared" si="115"/>
        <v xml:space="preserve"> </v>
      </c>
      <c r="FD59" s="13" t="str">
        <f t="shared" si="116"/>
        <v>N/A</v>
      </c>
      <c r="FE59" s="13" t="str">
        <f t="shared" si="117"/>
        <v>N/A</v>
      </c>
      <c r="FF59" s="13" t="str">
        <f t="shared" si="118"/>
        <v>N/A</v>
      </c>
      <c r="FG59" s="13" t="str">
        <f t="shared" si="119"/>
        <v>N/A</v>
      </c>
    </row>
    <row r="60" spans="1:163" x14ac:dyDescent="0.25">
      <c r="V60" s="33"/>
      <c r="X60" s="27">
        <v>320.10000000000002</v>
      </c>
      <c r="Y60" s="13" t="str">
        <f t="shared" si="0"/>
        <v>LV cabinet is not suitable for T/F</v>
      </c>
      <c r="Z60" s="13" t="str">
        <f t="shared" si="1"/>
        <v>LV cabinet is not suitable for T/F</v>
      </c>
      <c r="AA60" s="13" t="str">
        <f t="shared" si="2"/>
        <v xml:space="preserve"> </v>
      </c>
      <c r="AB60" s="13" t="str">
        <f t="shared" si="3"/>
        <v xml:space="preserve"> </v>
      </c>
      <c r="AC60" s="13" t="str">
        <f t="shared" si="4"/>
        <v xml:space="preserve"> </v>
      </c>
      <c r="AD60" s="13" t="str">
        <f t="shared" si="5"/>
        <v xml:space="preserve"> </v>
      </c>
      <c r="AE60" s="27">
        <v>320.10000000000002</v>
      </c>
      <c r="AF60" s="13" t="str">
        <f t="shared" si="6"/>
        <v xml:space="preserve"> </v>
      </c>
      <c r="AG60" s="13" t="str">
        <f t="shared" si="7"/>
        <v xml:space="preserve"> </v>
      </c>
      <c r="AH60" s="13" t="str">
        <f t="shared" si="8"/>
        <v>Micrologic 5.0</v>
      </c>
      <c r="AI60" s="13" t="str">
        <f t="shared" si="9"/>
        <v>Micrologic 5.0</v>
      </c>
      <c r="AJ60" s="13" t="str">
        <f t="shared" si="10"/>
        <v>Micrologic 5.0</v>
      </c>
      <c r="AK60" s="13" t="str">
        <f t="shared" si="11"/>
        <v>Micrologic 5.0</v>
      </c>
      <c r="AL60" s="27">
        <v>320.10000000000002</v>
      </c>
      <c r="AM60" s="13" t="str">
        <f t="shared" si="12"/>
        <v xml:space="preserve"> </v>
      </c>
      <c r="AN60" s="13" t="str">
        <f t="shared" si="13"/>
        <v xml:space="preserve"> </v>
      </c>
      <c r="AO60" s="13" t="str">
        <f t="shared" si="14"/>
        <v>800A</v>
      </c>
      <c r="AP60" s="13" t="str">
        <f t="shared" si="15"/>
        <v>800A</v>
      </c>
      <c r="AQ60" s="13" t="str">
        <f t="shared" si="16"/>
        <v>800A</v>
      </c>
      <c r="AR60" s="13" t="str">
        <f t="shared" si="17"/>
        <v>800A</v>
      </c>
      <c r="AS60" s="27">
        <v>320.10000000000002</v>
      </c>
      <c r="AT60" s="13" t="str">
        <f t="shared" si="18"/>
        <v xml:space="preserve"> </v>
      </c>
      <c r="AU60" s="13" t="str">
        <f t="shared" si="19"/>
        <v xml:space="preserve"> </v>
      </c>
      <c r="AV60" s="13" t="str">
        <f t="shared" si="20"/>
        <v>480A (i.e. 0.6xIn)</v>
      </c>
      <c r="AW60" s="13" t="str">
        <f t="shared" si="21"/>
        <v>480A (i.e. 0.6xIn)</v>
      </c>
      <c r="AX60" s="13" t="str">
        <f t="shared" si="22"/>
        <v>480A (i.e. 0.6xIn)</v>
      </c>
      <c r="AY60" s="13" t="str">
        <f t="shared" si="23"/>
        <v>480A (i.e. 0.6xIn)</v>
      </c>
      <c r="AZ60" s="27">
        <v>320.10000000000002</v>
      </c>
      <c r="BA60" s="13" t="str">
        <f t="shared" si="24"/>
        <v xml:space="preserve"> </v>
      </c>
      <c r="BB60" s="13" t="str">
        <f t="shared" si="25"/>
        <v xml:space="preserve"> </v>
      </c>
      <c r="BC60" s="13" t="str">
        <f t="shared" si="26"/>
        <v>8s</v>
      </c>
      <c r="BD60" s="13" t="str">
        <f t="shared" si="27"/>
        <v>8s</v>
      </c>
      <c r="BE60" s="13" t="str">
        <f t="shared" si="28"/>
        <v>8s</v>
      </c>
      <c r="BF60" s="13" t="str">
        <f t="shared" si="29"/>
        <v>8s</v>
      </c>
      <c r="BG60" s="27">
        <v>320.10000000000002</v>
      </c>
      <c r="BH60" s="13" t="str">
        <f t="shared" si="30"/>
        <v xml:space="preserve"> </v>
      </c>
      <c r="BI60" s="13" t="str">
        <f t="shared" si="31"/>
        <v xml:space="preserve"> </v>
      </c>
      <c r="BJ60" s="13" t="str">
        <f t="shared" si="32"/>
        <v>2400A (i.e. 5xIr)</v>
      </c>
      <c r="BK60" s="13" t="str">
        <f t="shared" si="33"/>
        <v>2880A (i.e. 6xIr)</v>
      </c>
      <c r="BL60" s="13" t="str">
        <f t="shared" si="34"/>
        <v>2880A (i.e. 6xIr)</v>
      </c>
      <c r="BM60" s="13" t="str">
        <f t="shared" si="35"/>
        <v>3840A (i.e. 8xIr)</v>
      </c>
      <c r="BN60" s="27">
        <v>320.10000000000002</v>
      </c>
      <c r="BO60" s="13" t="str">
        <f t="shared" si="36"/>
        <v xml:space="preserve"> </v>
      </c>
      <c r="BP60" s="13" t="str">
        <f t="shared" si="37"/>
        <v xml:space="preserve"> </v>
      </c>
      <c r="BQ60" s="13" t="str">
        <f t="shared" si="38"/>
        <v>0.1s, IxIxt on</v>
      </c>
      <c r="BR60" s="13" t="str">
        <f t="shared" si="39"/>
        <v>0.2s, IxIxt on</v>
      </c>
      <c r="BS60" s="13" t="str">
        <f t="shared" si="40"/>
        <v>0.2s, IxIxt on</v>
      </c>
      <c r="BT60" s="13" t="str">
        <f t="shared" si="41"/>
        <v>0.2s, IxIxt on</v>
      </c>
      <c r="BU60" s="27">
        <v>320.10000000000002</v>
      </c>
      <c r="BV60" s="13" t="str">
        <f t="shared" si="42"/>
        <v xml:space="preserve"> </v>
      </c>
      <c r="BW60" s="13" t="str">
        <f t="shared" si="43"/>
        <v xml:space="preserve"> </v>
      </c>
      <c r="BX60" s="13" t="str">
        <f t="shared" si="44"/>
        <v>6400A (i.e. 8xIn)</v>
      </c>
      <c r="BY60" s="13" t="str">
        <f t="shared" si="45"/>
        <v>6400A (i.e. 8xIn)</v>
      </c>
      <c r="BZ60" s="13" t="str">
        <f t="shared" si="46"/>
        <v>6400A (i.e. 8xIn)</v>
      </c>
      <c r="CA60" s="13" t="str">
        <f t="shared" si="47"/>
        <v>8000A (i.e. 10xIn)</v>
      </c>
      <c r="CB60" s="27">
        <v>320.10000000000002</v>
      </c>
      <c r="CC60" s="13" t="str">
        <f t="shared" si="48"/>
        <v xml:space="preserve"> </v>
      </c>
      <c r="CD60" s="13" t="str">
        <f t="shared" si="49"/>
        <v xml:space="preserve"> </v>
      </c>
      <c r="CE60" s="13" t="str">
        <f t="shared" si="50"/>
        <v>N/A</v>
      </c>
      <c r="CF60" s="13" t="str">
        <f t="shared" si="51"/>
        <v>N/A</v>
      </c>
      <c r="CG60" s="13" t="str">
        <f t="shared" si="52"/>
        <v>N/A</v>
      </c>
      <c r="CH60" s="13" t="str">
        <f t="shared" si="53"/>
        <v>N/A</v>
      </c>
      <c r="CI60" s="27">
        <v>320.10000000000002</v>
      </c>
      <c r="CJ60" s="13" t="str">
        <f t="shared" si="54"/>
        <v xml:space="preserve"> </v>
      </c>
      <c r="CK60" s="13" t="str">
        <f t="shared" si="55"/>
        <v xml:space="preserve"> </v>
      </c>
      <c r="CL60" s="13" t="str">
        <f t="shared" si="56"/>
        <v>N/A</v>
      </c>
      <c r="CM60" s="13" t="str">
        <f t="shared" si="57"/>
        <v>N/A</v>
      </c>
      <c r="CN60" s="13" t="str">
        <f t="shared" si="58"/>
        <v>N/A</v>
      </c>
      <c r="CO60" s="13" t="str">
        <f t="shared" si="59"/>
        <v>N/A</v>
      </c>
      <c r="CP60" s="27">
        <v>320.10000000000002</v>
      </c>
      <c r="CQ60" s="13" t="str">
        <f t="shared" si="60"/>
        <v>LV cabinet is not suitable for T/F</v>
      </c>
      <c r="CR60" s="13" t="str">
        <f t="shared" si="61"/>
        <v>LV cabinet is not suitable for T/F</v>
      </c>
      <c r="CS60" s="13" t="str">
        <f t="shared" si="62"/>
        <v xml:space="preserve"> </v>
      </c>
      <c r="CT60" s="13" t="str">
        <f t="shared" si="63"/>
        <v xml:space="preserve"> </v>
      </c>
      <c r="CU60" s="13" t="str">
        <f t="shared" si="64"/>
        <v xml:space="preserve"> </v>
      </c>
      <c r="CV60" s="13" t="str">
        <f t="shared" si="65"/>
        <v xml:space="preserve"> </v>
      </c>
      <c r="CW60" s="27">
        <v>320.10000000000002</v>
      </c>
      <c r="CX60" s="13" t="str">
        <f t="shared" si="66"/>
        <v xml:space="preserve"> </v>
      </c>
      <c r="CY60" s="13" t="str">
        <f t="shared" si="67"/>
        <v xml:space="preserve"> </v>
      </c>
      <c r="CZ60" s="13" t="str">
        <f t="shared" si="68"/>
        <v>Micrologic 5.0</v>
      </c>
      <c r="DA60" s="13" t="str">
        <f t="shared" si="69"/>
        <v>Micrologic 5.0</v>
      </c>
      <c r="DB60" s="13" t="str">
        <f t="shared" si="70"/>
        <v>Micrologic 5.0</v>
      </c>
      <c r="DC60" s="13" t="str">
        <f t="shared" si="71"/>
        <v>Micrologic 5.0</v>
      </c>
      <c r="DD60" s="27">
        <v>320.10000000000002</v>
      </c>
      <c r="DE60" s="13" t="str">
        <f t="shared" si="72"/>
        <v xml:space="preserve"> </v>
      </c>
      <c r="DF60" s="13" t="str">
        <f t="shared" si="73"/>
        <v xml:space="preserve"> </v>
      </c>
      <c r="DG60" s="13" t="str">
        <f t="shared" si="74"/>
        <v>800A</v>
      </c>
      <c r="DH60" s="13" t="str">
        <f t="shared" si="75"/>
        <v>800A</v>
      </c>
      <c r="DI60" s="13" t="str">
        <f t="shared" si="76"/>
        <v>800A</v>
      </c>
      <c r="DJ60" s="13" t="str">
        <f t="shared" si="77"/>
        <v>800A</v>
      </c>
      <c r="DK60" s="27">
        <v>320.10000000000002</v>
      </c>
      <c r="DL60" s="13" t="str">
        <f t="shared" si="78"/>
        <v xml:space="preserve"> </v>
      </c>
      <c r="DM60" s="13" t="str">
        <f t="shared" si="79"/>
        <v xml:space="preserve"> </v>
      </c>
      <c r="DN60" s="13" t="str">
        <f t="shared" si="80"/>
        <v>400A (i.e. 0.5xIn)</v>
      </c>
      <c r="DO60" s="13" t="str">
        <f t="shared" si="81"/>
        <v>400A (i.e. 0.5xIn)</v>
      </c>
      <c r="DP60" s="13" t="str">
        <f t="shared" si="82"/>
        <v>400A (i.e. 0.5xIn)</v>
      </c>
      <c r="DQ60" s="13" t="str">
        <f t="shared" si="83"/>
        <v>400A (i.e. 0.5xIn)</v>
      </c>
      <c r="DR60" s="27">
        <v>320.10000000000002</v>
      </c>
      <c r="DS60" s="13" t="str">
        <f t="shared" si="84"/>
        <v xml:space="preserve"> </v>
      </c>
      <c r="DT60" s="13" t="str">
        <f t="shared" si="85"/>
        <v xml:space="preserve"> </v>
      </c>
      <c r="DU60" s="13" t="str">
        <f t="shared" si="86"/>
        <v>8s</v>
      </c>
      <c r="DV60" s="13" t="str">
        <f t="shared" si="87"/>
        <v>8s</v>
      </c>
      <c r="DW60" s="13" t="str">
        <f t="shared" si="88"/>
        <v>8s</v>
      </c>
      <c r="DX60" s="13" t="str">
        <f t="shared" si="89"/>
        <v>8s</v>
      </c>
      <c r="DY60" s="27">
        <v>320.10000000000002</v>
      </c>
      <c r="DZ60" s="13" t="str">
        <f t="shared" si="90"/>
        <v xml:space="preserve"> </v>
      </c>
      <c r="EA60" s="13" t="str">
        <f t="shared" si="91"/>
        <v xml:space="preserve"> </v>
      </c>
      <c r="EB60" s="13" t="str">
        <f t="shared" si="92"/>
        <v>1280A (i.e. 4xIr)</v>
      </c>
      <c r="EC60" s="13" t="str">
        <f t="shared" si="93"/>
        <v>2000A (i.e. 5xIr)</v>
      </c>
      <c r="ED60" s="13" t="str">
        <f t="shared" si="94"/>
        <v>2000A (i.e. 5xIr)</v>
      </c>
      <c r="EE60" s="13" t="str">
        <f t="shared" si="95"/>
        <v>2400A (i.e. 6xIr)</v>
      </c>
      <c r="EF60" s="27">
        <v>320.10000000000002</v>
      </c>
      <c r="EG60" s="13" t="str">
        <f t="shared" si="96"/>
        <v xml:space="preserve"> </v>
      </c>
      <c r="EH60" s="13" t="str">
        <f t="shared" si="97"/>
        <v xml:space="preserve"> </v>
      </c>
      <c r="EI60" s="13" t="str">
        <f t="shared" si="98"/>
        <v>0.1s, IxIxt on</v>
      </c>
      <c r="EJ60" s="13" t="str">
        <f t="shared" si="99"/>
        <v>0.1s, IxIxt on</v>
      </c>
      <c r="EK60" s="13" t="str">
        <f t="shared" si="100"/>
        <v>0.1s, IxIxt on</v>
      </c>
      <c r="EL60" s="13" t="str">
        <f t="shared" si="101"/>
        <v>0.1s, IxIxt on</v>
      </c>
      <c r="EM60" s="27">
        <v>320.10000000000002</v>
      </c>
      <c r="EN60" s="13" t="str">
        <f t="shared" si="102"/>
        <v xml:space="preserve"> </v>
      </c>
      <c r="EO60" s="13" t="str">
        <f t="shared" si="103"/>
        <v xml:space="preserve"> </v>
      </c>
      <c r="EP60" s="13" t="str">
        <f t="shared" si="104"/>
        <v>4800A (i.e. 6xIn)</v>
      </c>
      <c r="EQ60" s="13" t="str">
        <f t="shared" si="105"/>
        <v>4800A (i.e. 6xIn)</v>
      </c>
      <c r="ER60" s="13" t="str">
        <f t="shared" si="106"/>
        <v>4800A (i.e. 6xIn)</v>
      </c>
      <c r="ES60" s="13" t="str">
        <f t="shared" si="107"/>
        <v>6400A (i.e. 8xIn)</v>
      </c>
      <c r="ET60" s="27">
        <v>320.10000000000002</v>
      </c>
      <c r="EU60" s="13" t="str">
        <f t="shared" si="108"/>
        <v xml:space="preserve"> </v>
      </c>
      <c r="EV60" s="13" t="str">
        <f t="shared" si="109"/>
        <v xml:space="preserve"> </v>
      </c>
      <c r="EW60" s="13" t="str">
        <f t="shared" si="110"/>
        <v>N/A</v>
      </c>
      <c r="EX60" s="13" t="str">
        <f t="shared" si="111"/>
        <v>N/A</v>
      </c>
      <c r="EY60" s="13" t="str">
        <f t="shared" si="112"/>
        <v>N/A</v>
      </c>
      <c r="EZ60" s="13" t="str">
        <f t="shared" si="113"/>
        <v>N/A</v>
      </c>
      <c r="FA60" s="27">
        <v>320.10000000000002</v>
      </c>
      <c r="FB60" s="13" t="str">
        <f t="shared" si="114"/>
        <v xml:space="preserve"> </v>
      </c>
      <c r="FC60" s="13" t="str">
        <f t="shared" si="115"/>
        <v xml:space="preserve"> </v>
      </c>
      <c r="FD60" s="13" t="str">
        <f t="shared" si="116"/>
        <v>N/A</v>
      </c>
      <c r="FE60" s="13" t="str">
        <f t="shared" si="117"/>
        <v>N/A</v>
      </c>
      <c r="FF60" s="13" t="str">
        <f t="shared" si="118"/>
        <v>N/A</v>
      </c>
      <c r="FG60" s="13" t="str">
        <f t="shared" si="119"/>
        <v>N/A</v>
      </c>
    </row>
    <row r="61" spans="1:163" x14ac:dyDescent="0.25">
      <c r="V61" s="33"/>
      <c r="X61" s="27">
        <v>400.1</v>
      </c>
      <c r="Y61" s="13" t="str">
        <f t="shared" si="0"/>
        <v>LV cabinet is not suitable for T/F</v>
      </c>
      <c r="Z61" s="13" t="str">
        <f t="shared" si="1"/>
        <v>LV cabinet is not suitable for T/F</v>
      </c>
      <c r="AA61" s="13" t="str">
        <f t="shared" si="2"/>
        <v xml:space="preserve"> </v>
      </c>
      <c r="AB61" s="13" t="str">
        <f t="shared" si="3"/>
        <v xml:space="preserve"> </v>
      </c>
      <c r="AC61" s="13" t="str">
        <f t="shared" si="4"/>
        <v xml:space="preserve"> </v>
      </c>
      <c r="AD61" s="13" t="str">
        <f t="shared" si="5"/>
        <v xml:space="preserve"> </v>
      </c>
      <c r="AE61" s="27">
        <v>400.1</v>
      </c>
      <c r="AF61" s="13" t="str">
        <f t="shared" si="6"/>
        <v xml:space="preserve"> </v>
      </c>
      <c r="AG61" s="13" t="str">
        <f t="shared" si="7"/>
        <v xml:space="preserve"> </v>
      </c>
      <c r="AH61" s="13" t="str">
        <f t="shared" si="8"/>
        <v>Micrologic 5.0</v>
      </c>
      <c r="AI61" s="13" t="str">
        <f t="shared" si="9"/>
        <v>Micrologic 5.0</v>
      </c>
      <c r="AJ61" s="13" t="str">
        <f t="shared" si="10"/>
        <v>Micrologic 5.0</v>
      </c>
      <c r="AK61" s="13" t="str">
        <f t="shared" si="11"/>
        <v>Micrologic 5.0</v>
      </c>
      <c r="AL61" s="27">
        <v>400.1</v>
      </c>
      <c r="AM61" s="13" t="str">
        <f t="shared" si="12"/>
        <v xml:space="preserve"> </v>
      </c>
      <c r="AN61" s="13" t="str">
        <f t="shared" si="13"/>
        <v xml:space="preserve"> </v>
      </c>
      <c r="AO61" s="13" t="str">
        <f t="shared" si="14"/>
        <v>800A</v>
      </c>
      <c r="AP61" s="13" t="str">
        <f t="shared" si="15"/>
        <v>800A</v>
      </c>
      <c r="AQ61" s="13" t="str">
        <f t="shared" si="16"/>
        <v>800A</v>
      </c>
      <c r="AR61" s="13" t="str">
        <f t="shared" si="17"/>
        <v>800A</v>
      </c>
      <c r="AS61" s="27">
        <v>400.1</v>
      </c>
      <c r="AT61" s="13" t="str">
        <f t="shared" si="18"/>
        <v xml:space="preserve"> </v>
      </c>
      <c r="AU61" s="13" t="str">
        <f t="shared" si="19"/>
        <v xml:space="preserve"> </v>
      </c>
      <c r="AV61" s="13" t="str">
        <f t="shared" si="20"/>
        <v>560A (i.e. 0.7xIn)</v>
      </c>
      <c r="AW61" s="13" t="str">
        <f t="shared" si="21"/>
        <v>560A (i.e. 0.7xIn)</v>
      </c>
      <c r="AX61" s="13" t="str">
        <f t="shared" si="22"/>
        <v>560A (i.e. 0.7xIn)</v>
      </c>
      <c r="AY61" s="13" t="str">
        <f t="shared" si="23"/>
        <v>560A (i.e. 0.7xIn)</v>
      </c>
      <c r="AZ61" s="27">
        <v>400.1</v>
      </c>
      <c r="BA61" s="13" t="str">
        <f t="shared" si="24"/>
        <v xml:space="preserve"> </v>
      </c>
      <c r="BB61" s="13" t="str">
        <f t="shared" si="25"/>
        <v xml:space="preserve"> </v>
      </c>
      <c r="BC61" s="13" t="str">
        <f t="shared" si="26"/>
        <v>8s</v>
      </c>
      <c r="BD61" s="13" t="str">
        <f t="shared" si="27"/>
        <v>8s</v>
      </c>
      <c r="BE61" s="13" t="str">
        <f t="shared" si="28"/>
        <v>8s</v>
      </c>
      <c r="BF61" s="13" t="str">
        <f t="shared" si="29"/>
        <v>8s</v>
      </c>
      <c r="BG61" s="27">
        <v>400.1</v>
      </c>
      <c r="BH61" s="13" t="str">
        <f t="shared" si="30"/>
        <v xml:space="preserve"> </v>
      </c>
      <c r="BI61" s="13" t="str">
        <f t="shared" si="31"/>
        <v xml:space="preserve"> </v>
      </c>
      <c r="BJ61" s="13" t="str">
        <f t="shared" si="32"/>
        <v>2240A (i.e. 4xIr)</v>
      </c>
      <c r="BK61" s="13" t="str">
        <f t="shared" si="33"/>
        <v>3360A (i.e. 6xIr)</v>
      </c>
      <c r="BL61" s="13" t="str">
        <f t="shared" si="34"/>
        <v>3360A (i.e. 6xIr)</v>
      </c>
      <c r="BM61" s="13" t="str">
        <f t="shared" si="35"/>
        <v>3360A (i.e. 6xIr)</v>
      </c>
      <c r="BN61" s="27">
        <v>400.1</v>
      </c>
      <c r="BO61" s="13" t="str">
        <f t="shared" si="36"/>
        <v xml:space="preserve"> </v>
      </c>
      <c r="BP61" s="13" t="str">
        <f t="shared" si="37"/>
        <v xml:space="preserve"> </v>
      </c>
      <c r="BQ61" s="13" t="str">
        <f t="shared" si="38"/>
        <v>0.1s, IxIxt on</v>
      </c>
      <c r="BR61" s="13" t="str">
        <f t="shared" si="39"/>
        <v>0.2s, IxIxt on</v>
      </c>
      <c r="BS61" s="13" t="str">
        <f t="shared" si="40"/>
        <v>0.2s, IxIxt on</v>
      </c>
      <c r="BT61" s="13" t="str">
        <f t="shared" si="41"/>
        <v>0.2s, IxIxt on</v>
      </c>
      <c r="BU61" s="27">
        <v>400.1</v>
      </c>
      <c r="BV61" s="13" t="str">
        <f t="shared" si="42"/>
        <v xml:space="preserve"> </v>
      </c>
      <c r="BW61" s="13" t="str">
        <f t="shared" si="43"/>
        <v xml:space="preserve"> </v>
      </c>
      <c r="BX61" s="13" t="str">
        <f t="shared" si="44"/>
        <v>6400A (i.e. 8xIn)</v>
      </c>
      <c r="BY61" s="13" t="str">
        <f t="shared" si="45"/>
        <v>6400A (i.e. 8xIn)</v>
      </c>
      <c r="BZ61" s="13" t="str">
        <f t="shared" si="46"/>
        <v>6400A (i.e. 8xIn)</v>
      </c>
      <c r="CA61" s="13" t="str">
        <f t="shared" si="47"/>
        <v>8000A (i.e. 10xIn)</v>
      </c>
      <c r="CB61" s="27">
        <v>400.1</v>
      </c>
      <c r="CC61" s="13" t="str">
        <f t="shared" si="48"/>
        <v xml:space="preserve"> </v>
      </c>
      <c r="CD61" s="13" t="str">
        <f t="shared" si="49"/>
        <v xml:space="preserve"> </v>
      </c>
      <c r="CE61" s="13" t="str">
        <f t="shared" si="50"/>
        <v>N/A</v>
      </c>
      <c r="CF61" s="13" t="str">
        <f t="shared" si="51"/>
        <v>N/A</v>
      </c>
      <c r="CG61" s="13" t="str">
        <f t="shared" si="52"/>
        <v>N/A</v>
      </c>
      <c r="CH61" s="13" t="str">
        <f t="shared" si="53"/>
        <v>N/A</v>
      </c>
      <c r="CI61" s="27">
        <v>400.1</v>
      </c>
      <c r="CJ61" s="13" t="str">
        <f t="shared" si="54"/>
        <v xml:space="preserve"> </v>
      </c>
      <c r="CK61" s="13" t="str">
        <f t="shared" si="55"/>
        <v xml:space="preserve"> </v>
      </c>
      <c r="CL61" s="13" t="str">
        <f t="shared" si="56"/>
        <v>N/A</v>
      </c>
      <c r="CM61" s="13" t="str">
        <f t="shared" si="57"/>
        <v>N/A</v>
      </c>
      <c r="CN61" s="13" t="str">
        <f t="shared" si="58"/>
        <v>N/A</v>
      </c>
      <c r="CO61" s="13" t="str">
        <f t="shared" si="59"/>
        <v>N/A</v>
      </c>
      <c r="CP61" s="27">
        <v>400.1</v>
      </c>
      <c r="CQ61" s="13" t="str">
        <f t="shared" si="60"/>
        <v>LV cabinet is not suitable for T/F</v>
      </c>
      <c r="CR61" s="13" t="str">
        <f t="shared" si="61"/>
        <v>LV cabinet is not suitable for T/F</v>
      </c>
      <c r="CS61" s="13" t="str">
        <f t="shared" si="62"/>
        <v xml:space="preserve"> </v>
      </c>
      <c r="CT61" s="13" t="str">
        <f t="shared" si="63"/>
        <v xml:space="preserve"> </v>
      </c>
      <c r="CU61" s="13" t="str">
        <f t="shared" si="64"/>
        <v xml:space="preserve"> </v>
      </c>
      <c r="CV61" s="13" t="str">
        <f t="shared" si="65"/>
        <v xml:space="preserve"> </v>
      </c>
      <c r="CW61" s="27">
        <v>400.1</v>
      </c>
      <c r="CX61" s="13" t="str">
        <f t="shared" si="66"/>
        <v xml:space="preserve"> </v>
      </c>
      <c r="CY61" s="13" t="str">
        <f t="shared" si="67"/>
        <v xml:space="preserve"> </v>
      </c>
      <c r="CZ61" s="13" t="str">
        <f t="shared" si="68"/>
        <v>Micrologic 5.0</v>
      </c>
      <c r="DA61" s="13" t="str">
        <f t="shared" si="69"/>
        <v>Micrologic 5.0</v>
      </c>
      <c r="DB61" s="13" t="str">
        <f t="shared" si="70"/>
        <v>Micrologic 5.0</v>
      </c>
      <c r="DC61" s="13" t="str">
        <f t="shared" si="71"/>
        <v>Micrologic 5.0</v>
      </c>
      <c r="DD61" s="27">
        <v>400.1</v>
      </c>
      <c r="DE61" s="13" t="str">
        <f t="shared" si="72"/>
        <v xml:space="preserve"> </v>
      </c>
      <c r="DF61" s="13" t="str">
        <f t="shared" si="73"/>
        <v xml:space="preserve"> </v>
      </c>
      <c r="DG61" s="13" t="str">
        <f t="shared" si="74"/>
        <v>800A</v>
      </c>
      <c r="DH61" s="13" t="str">
        <f t="shared" si="75"/>
        <v>800A</v>
      </c>
      <c r="DI61" s="13" t="str">
        <f t="shared" si="76"/>
        <v>800A</v>
      </c>
      <c r="DJ61" s="13" t="str">
        <f t="shared" si="77"/>
        <v>800A</v>
      </c>
      <c r="DK61" s="27">
        <v>400.1</v>
      </c>
      <c r="DL61" s="13" t="str">
        <f t="shared" si="78"/>
        <v xml:space="preserve"> </v>
      </c>
      <c r="DM61" s="13" t="str">
        <f t="shared" si="79"/>
        <v xml:space="preserve"> </v>
      </c>
      <c r="DN61" s="13" t="str">
        <f t="shared" si="80"/>
        <v>480A (i.e. 0.6xIn)</v>
      </c>
      <c r="DO61" s="13" t="str">
        <f t="shared" si="81"/>
        <v>480A (i.e. 0.6xIn)</v>
      </c>
      <c r="DP61" s="13" t="str">
        <f t="shared" si="82"/>
        <v>480A (i.e. 0.6xIn)</v>
      </c>
      <c r="DQ61" s="13" t="str">
        <f t="shared" si="83"/>
        <v>480A (i.e. 0.6xIn)</v>
      </c>
      <c r="DR61" s="27">
        <v>400.1</v>
      </c>
      <c r="DS61" s="13" t="str">
        <f t="shared" si="84"/>
        <v xml:space="preserve"> </v>
      </c>
      <c r="DT61" s="13" t="str">
        <f t="shared" si="85"/>
        <v xml:space="preserve"> </v>
      </c>
      <c r="DU61" s="13" t="str">
        <f t="shared" si="86"/>
        <v>8s</v>
      </c>
      <c r="DV61" s="13" t="str">
        <f t="shared" si="87"/>
        <v>8s</v>
      </c>
      <c r="DW61" s="13" t="str">
        <f t="shared" si="88"/>
        <v>8s</v>
      </c>
      <c r="DX61" s="13" t="str">
        <f t="shared" si="89"/>
        <v>8s</v>
      </c>
      <c r="DY61" s="27">
        <v>400.1</v>
      </c>
      <c r="DZ61" s="13" t="str">
        <f t="shared" si="90"/>
        <v xml:space="preserve"> </v>
      </c>
      <c r="EA61" s="13" t="str">
        <f t="shared" si="91"/>
        <v xml:space="preserve"> </v>
      </c>
      <c r="EB61" s="13" t="str">
        <f t="shared" si="92"/>
        <v>1440A (i.e. 3xIr)</v>
      </c>
      <c r="EC61" s="13" t="str">
        <f t="shared" si="93"/>
        <v>2400A (i.e. 5xIr)</v>
      </c>
      <c r="ED61" s="13" t="str">
        <f t="shared" si="94"/>
        <v>2400A (i.e. 5xIr)</v>
      </c>
      <c r="EE61" s="13" t="str">
        <f t="shared" si="95"/>
        <v>2400A (i.e. 5xIr)</v>
      </c>
      <c r="EF61" s="27">
        <v>400.1</v>
      </c>
      <c r="EG61" s="13" t="str">
        <f t="shared" si="96"/>
        <v xml:space="preserve"> </v>
      </c>
      <c r="EH61" s="13" t="str">
        <f t="shared" si="97"/>
        <v xml:space="preserve"> </v>
      </c>
      <c r="EI61" s="13" t="str">
        <f t="shared" si="98"/>
        <v>0.1s, IxIxt on</v>
      </c>
      <c r="EJ61" s="13" t="str">
        <f t="shared" si="99"/>
        <v>0.1s, IxIxt on</v>
      </c>
      <c r="EK61" s="13" t="str">
        <f t="shared" si="100"/>
        <v>0.1s, IxIxt on</v>
      </c>
      <c r="EL61" s="13" t="str">
        <f t="shared" si="101"/>
        <v>0.1s, IxIxt on</v>
      </c>
      <c r="EM61" s="27">
        <v>400.1</v>
      </c>
      <c r="EN61" s="13" t="str">
        <f t="shared" si="102"/>
        <v xml:space="preserve"> </v>
      </c>
      <c r="EO61" s="13" t="str">
        <f t="shared" si="103"/>
        <v xml:space="preserve"> </v>
      </c>
      <c r="EP61" s="13" t="str">
        <f t="shared" si="104"/>
        <v>4800A (i.e. 6xIn)</v>
      </c>
      <c r="EQ61" s="13" t="str">
        <f t="shared" si="105"/>
        <v>4800A (i.e. 6xIn)</v>
      </c>
      <c r="ER61" s="13" t="str">
        <f t="shared" si="106"/>
        <v>4800A (i.e. 6xIn)</v>
      </c>
      <c r="ES61" s="13" t="str">
        <f t="shared" si="107"/>
        <v>6400A (i.e. 8xIn)</v>
      </c>
      <c r="ET61" s="27">
        <v>400.1</v>
      </c>
      <c r="EU61" s="13" t="str">
        <f t="shared" si="108"/>
        <v xml:space="preserve"> </v>
      </c>
      <c r="EV61" s="13" t="str">
        <f t="shared" si="109"/>
        <v xml:space="preserve"> </v>
      </c>
      <c r="EW61" s="13" t="str">
        <f t="shared" si="110"/>
        <v>N/A</v>
      </c>
      <c r="EX61" s="13" t="str">
        <f t="shared" si="111"/>
        <v>N/A</v>
      </c>
      <c r="EY61" s="13" t="str">
        <f t="shared" si="112"/>
        <v>N/A</v>
      </c>
      <c r="EZ61" s="13" t="str">
        <f t="shared" si="113"/>
        <v>N/A</v>
      </c>
      <c r="FA61" s="27">
        <v>400.1</v>
      </c>
      <c r="FB61" s="13" t="str">
        <f t="shared" si="114"/>
        <v xml:space="preserve"> </v>
      </c>
      <c r="FC61" s="13" t="str">
        <f t="shared" si="115"/>
        <v xml:space="preserve"> </v>
      </c>
      <c r="FD61" s="13" t="str">
        <f t="shared" si="116"/>
        <v>N/A</v>
      </c>
      <c r="FE61" s="13" t="str">
        <f t="shared" si="117"/>
        <v>N/A</v>
      </c>
      <c r="FF61" s="13" t="str">
        <f t="shared" si="118"/>
        <v>N/A</v>
      </c>
      <c r="FG61" s="13" t="str">
        <f t="shared" si="119"/>
        <v>N/A</v>
      </c>
    </row>
    <row r="62" spans="1:163" x14ac:dyDescent="0.25">
      <c r="V62" s="33"/>
      <c r="X62" s="27">
        <v>435</v>
      </c>
      <c r="Y62" s="13" t="str">
        <f t="shared" si="0"/>
        <v>LV cabinet is not suitable for T/F</v>
      </c>
      <c r="Z62" s="13" t="str">
        <f t="shared" si="1"/>
        <v>LV cabinet is not suitable for T/F</v>
      </c>
      <c r="AA62" s="13" t="str">
        <f t="shared" si="2"/>
        <v xml:space="preserve"> </v>
      </c>
      <c r="AB62" s="13" t="str">
        <f t="shared" si="3"/>
        <v xml:space="preserve"> </v>
      </c>
      <c r="AC62" s="13" t="str">
        <f t="shared" si="4"/>
        <v xml:space="preserve"> </v>
      </c>
      <c r="AD62" s="13" t="str">
        <f t="shared" si="5"/>
        <v xml:space="preserve"> </v>
      </c>
      <c r="AE62" s="27">
        <v>435</v>
      </c>
      <c r="AF62" s="13" t="str">
        <f t="shared" si="6"/>
        <v xml:space="preserve"> </v>
      </c>
      <c r="AG62" s="13" t="str">
        <f t="shared" si="7"/>
        <v xml:space="preserve"> </v>
      </c>
      <c r="AH62" s="13" t="str">
        <f t="shared" si="8"/>
        <v>Micrologic 5.0</v>
      </c>
      <c r="AI62" s="13" t="str">
        <f t="shared" si="9"/>
        <v>Micrologic 5.0</v>
      </c>
      <c r="AJ62" s="13" t="str">
        <f t="shared" si="10"/>
        <v>Micrologic 5.0</v>
      </c>
      <c r="AK62" s="13" t="str">
        <f t="shared" si="11"/>
        <v>Micrologic 5.0</v>
      </c>
      <c r="AL62" s="27">
        <v>435</v>
      </c>
      <c r="AM62" s="13" t="str">
        <f t="shared" si="12"/>
        <v xml:space="preserve"> </v>
      </c>
      <c r="AN62" s="13" t="str">
        <f t="shared" si="13"/>
        <v xml:space="preserve"> </v>
      </c>
      <c r="AO62" s="13" t="str">
        <f t="shared" si="14"/>
        <v>800A</v>
      </c>
      <c r="AP62" s="13" t="str">
        <f t="shared" si="15"/>
        <v>800A</v>
      </c>
      <c r="AQ62" s="13" t="str">
        <f t="shared" si="16"/>
        <v>800A</v>
      </c>
      <c r="AR62" s="13" t="str">
        <f t="shared" si="17"/>
        <v>800A</v>
      </c>
      <c r="AS62" s="27">
        <v>435</v>
      </c>
      <c r="AT62" s="13" t="str">
        <f t="shared" si="18"/>
        <v xml:space="preserve"> </v>
      </c>
      <c r="AU62" s="13" t="str">
        <f t="shared" si="19"/>
        <v xml:space="preserve"> </v>
      </c>
      <c r="AV62" s="13" t="str">
        <f t="shared" si="20"/>
        <v>560A (i.e. 0.7xIn)</v>
      </c>
      <c r="AW62" s="13" t="str">
        <f t="shared" si="21"/>
        <v>560A (i.e. 0.7xIn)</v>
      </c>
      <c r="AX62" s="13" t="str">
        <f t="shared" si="22"/>
        <v>560A (i.e. 0.7xIn)</v>
      </c>
      <c r="AY62" s="13" t="str">
        <f t="shared" si="23"/>
        <v>560A (i.e. 0.7xIn)</v>
      </c>
      <c r="AZ62" s="27">
        <v>435</v>
      </c>
      <c r="BA62" s="13" t="str">
        <f t="shared" si="24"/>
        <v xml:space="preserve"> </v>
      </c>
      <c r="BB62" s="13" t="str">
        <f t="shared" si="25"/>
        <v xml:space="preserve"> </v>
      </c>
      <c r="BC62" s="13" t="str">
        <f t="shared" si="26"/>
        <v>8s</v>
      </c>
      <c r="BD62" s="13" t="str">
        <f t="shared" si="27"/>
        <v>8s</v>
      </c>
      <c r="BE62" s="13" t="str">
        <f t="shared" si="28"/>
        <v>8s</v>
      </c>
      <c r="BF62" s="13" t="str">
        <f t="shared" si="29"/>
        <v>8s</v>
      </c>
      <c r="BG62" s="27">
        <v>435</v>
      </c>
      <c r="BH62" s="13" t="str">
        <f t="shared" si="30"/>
        <v xml:space="preserve"> </v>
      </c>
      <c r="BI62" s="13" t="str">
        <f t="shared" si="31"/>
        <v xml:space="preserve"> </v>
      </c>
      <c r="BJ62" s="13" t="str">
        <f t="shared" si="32"/>
        <v>2240A (i.e. 4xIr)</v>
      </c>
      <c r="BK62" s="13" t="str">
        <f t="shared" si="33"/>
        <v>3360A (i.e. 6xIr)</v>
      </c>
      <c r="BL62" s="13" t="str">
        <f t="shared" si="34"/>
        <v>3360A (i.e. 6xIr)</v>
      </c>
      <c r="BM62" s="13" t="str">
        <f t="shared" si="35"/>
        <v>3360A (i.e. 6xIr)</v>
      </c>
      <c r="BN62" s="27">
        <v>435</v>
      </c>
      <c r="BO62" s="13" t="str">
        <f t="shared" si="36"/>
        <v xml:space="preserve"> </v>
      </c>
      <c r="BP62" s="13" t="str">
        <f t="shared" si="37"/>
        <v xml:space="preserve"> </v>
      </c>
      <c r="BQ62" s="13" t="str">
        <f t="shared" si="38"/>
        <v>0.1s, IxIxt on</v>
      </c>
      <c r="BR62" s="13" t="str">
        <f t="shared" si="39"/>
        <v>0.2s, IxIxt on</v>
      </c>
      <c r="BS62" s="13" t="str">
        <f t="shared" si="40"/>
        <v>0.2s, IxIxt on</v>
      </c>
      <c r="BT62" s="13" t="str">
        <f t="shared" si="41"/>
        <v>0.2s, IxIxt on</v>
      </c>
      <c r="BU62" s="27">
        <v>435</v>
      </c>
      <c r="BV62" s="13" t="str">
        <f t="shared" si="42"/>
        <v xml:space="preserve"> </v>
      </c>
      <c r="BW62" s="13" t="str">
        <f t="shared" si="43"/>
        <v xml:space="preserve"> </v>
      </c>
      <c r="BX62" s="13" t="str">
        <f t="shared" si="44"/>
        <v>6400A (i.e. 8xIn)</v>
      </c>
      <c r="BY62" s="13" t="str">
        <f t="shared" si="45"/>
        <v>6400A (i.e. 8xIn)</v>
      </c>
      <c r="BZ62" s="13" t="str">
        <f t="shared" si="46"/>
        <v>6400A (i.e. 8xIn)</v>
      </c>
      <c r="CA62" s="13" t="str">
        <f t="shared" si="47"/>
        <v>8000A (i.e. 10xIn)</v>
      </c>
      <c r="CB62" s="27">
        <v>435</v>
      </c>
      <c r="CC62" s="13" t="str">
        <f t="shared" si="48"/>
        <v xml:space="preserve"> </v>
      </c>
      <c r="CD62" s="13" t="str">
        <f t="shared" si="49"/>
        <v xml:space="preserve"> </v>
      </c>
      <c r="CE62" s="13" t="str">
        <f t="shared" si="50"/>
        <v>N/A</v>
      </c>
      <c r="CF62" s="13" t="str">
        <f t="shared" si="51"/>
        <v>N/A</v>
      </c>
      <c r="CG62" s="13" t="str">
        <f t="shared" si="52"/>
        <v>N/A</v>
      </c>
      <c r="CH62" s="13" t="str">
        <f t="shared" si="53"/>
        <v>N/A</v>
      </c>
      <c r="CI62" s="27">
        <v>435</v>
      </c>
      <c r="CJ62" s="13" t="str">
        <f t="shared" si="54"/>
        <v xml:space="preserve"> </v>
      </c>
      <c r="CK62" s="13" t="str">
        <f t="shared" si="55"/>
        <v xml:space="preserve"> </v>
      </c>
      <c r="CL62" s="13" t="str">
        <f t="shared" si="56"/>
        <v>N/A</v>
      </c>
      <c r="CM62" s="13" t="str">
        <f t="shared" si="57"/>
        <v>N/A</v>
      </c>
      <c r="CN62" s="13" t="str">
        <f t="shared" si="58"/>
        <v>N/A</v>
      </c>
      <c r="CO62" s="13" t="str">
        <f t="shared" si="59"/>
        <v>N/A</v>
      </c>
      <c r="CP62" s="27">
        <v>435</v>
      </c>
      <c r="CQ62" s="13" t="str">
        <f t="shared" si="60"/>
        <v>LV cabinet is not suitable for T/F</v>
      </c>
      <c r="CR62" s="13" t="str">
        <f t="shared" si="61"/>
        <v>LV cabinet is not suitable for T/F</v>
      </c>
      <c r="CS62" s="13" t="str">
        <f t="shared" si="62"/>
        <v xml:space="preserve"> </v>
      </c>
      <c r="CT62" s="13" t="str">
        <f t="shared" si="63"/>
        <v xml:space="preserve"> </v>
      </c>
      <c r="CU62" s="13" t="str">
        <f t="shared" si="64"/>
        <v xml:space="preserve"> </v>
      </c>
      <c r="CV62" s="13" t="str">
        <f t="shared" si="65"/>
        <v xml:space="preserve"> </v>
      </c>
      <c r="CW62" s="27">
        <v>435</v>
      </c>
      <c r="CX62" s="13" t="str">
        <f t="shared" si="66"/>
        <v xml:space="preserve"> </v>
      </c>
      <c r="CY62" s="13" t="str">
        <f t="shared" si="67"/>
        <v xml:space="preserve"> </v>
      </c>
      <c r="CZ62" s="13" t="str">
        <f t="shared" si="68"/>
        <v>Micrologic 5.0</v>
      </c>
      <c r="DA62" s="13" t="str">
        <f t="shared" si="69"/>
        <v>Micrologic 5.0</v>
      </c>
      <c r="DB62" s="13" t="str">
        <f t="shared" si="70"/>
        <v>Micrologic 5.0</v>
      </c>
      <c r="DC62" s="13" t="str">
        <f t="shared" si="71"/>
        <v>Micrologic 5.0</v>
      </c>
      <c r="DD62" s="27">
        <v>435</v>
      </c>
      <c r="DE62" s="13" t="str">
        <f t="shared" si="72"/>
        <v xml:space="preserve"> </v>
      </c>
      <c r="DF62" s="13" t="str">
        <f t="shared" si="73"/>
        <v xml:space="preserve"> </v>
      </c>
      <c r="DG62" s="13" t="str">
        <f t="shared" si="74"/>
        <v>800A</v>
      </c>
      <c r="DH62" s="13" t="str">
        <f t="shared" si="75"/>
        <v>800A</v>
      </c>
      <c r="DI62" s="13" t="str">
        <f t="shared" si="76"/>
        <v>800A</v>
      </c>
      <c r="DJ62" s="13" t="str">
        <f t="shared" si="77"/>
        <v>800A</v>
      </c>
      <c r="DK62" s="27">
        <v>435</v>
      </c>
      <c r="DL62" s="13" t="str">
        <f t="shared" si="78"/>
        <v xml:space="preserve"> </v>
      </c>
      <c r="DM62" s="13" t="str">
        <f t="shared" si="79"/>
        <v xml:space="preserve"> </v>
      </c>
      <c r="DN62" s="13" t="str">
        <f t="shared" si="80"/>
        <v>480A (i.e. 0.6xIn)</v>
      </c>
      <c r="DO62" s="13" t="str">
        <f t="shared" si="81"/>
        <v>480A (i.e. 0.6xIn)</v>
      </c>
      <c r="DP62" s="13" t="str">
        <f t="shared" si="82"/>
        <v>480A (i.e. 0.6xIn)</v>
      </c>
      <c r="DQ62" s="13" t="str">
        <f t="shared" si="83"/>
        <v>480A (i.e. 0.6xIn)</v>
      </c>
      <c r="DR62" s="27">
        <v>435</v>
      </c>
      <c r="DS62" s="13" t="str">
        <f t="shared" si="84"/>
        <v xml:space="preserve"> </v>
      </c>
      <c r="DT62" s="13" t="str">
        <f t="shared" si="85"/>
        <v xml:space="preserve"> </v>
      </c>
      <c r="DU62" s="13" t="str">
        <f t="shared" si="86"/>
        <v>8s</v>
      </c>
      <c r="DV62" s="13" t="str">
        <f t="shared" si="87"/>
        <v>8s</v>
      </c>
      <c r="DW62" s="13" t="str">
        <f t="shared" si="88"/>
        <v>8s</v>
      </c>
      <c r="DX62" s="13" t="str">
        <f t="shared" si="89"/>
        <v>8s</v>
      </c>
      <c r="DY62" s="27">
        <v>435</v>
      </c>
      <c r="DZ62" s="13" t="str">
        <f t="shared" si="90"/>
        <v xml:space="preserve"> </v>
      </c>
      <c r="EA62" s="13" t="str">
        <f t="shared" si="91"/>
        <v xml:space="preserve"> </v>
      </c>
      <c r="EB62" s="13" t="str">
        <f t="shared" si="92"/>
        <v>1440A (i.e. 3xIr)</v>
      </c>
      <c r="EC62" s="13" t="str">
        <f t="shared" si="93"/>
        <v>2400A (i.e. 5xIr)</v>
      </c>
      <c r="ED62" s="13" t="str">
        <f t="shared" si="94"/>
        <v>2400A (i.e. 5xIr)</v>
      </c>
      <c r="EE62" s="13" t="str">
        <f t="shared" si="95"/>
        <v>2400A (i.e. 5xIr)</v>
      </c>
      <c r="EF62" s="27">
        <v>435</v>
      </c>
      <c r="EG62" s="13" t="str">
        <f t="shared" si="96"/>
        <v xml:space="preserve"> </v>
      </c>
      <c r="EH62" s="13" t="str">
        <f t="shared" si="97"/>
        <v xml:space="preserve"> </v>
      </c>
      <c r="EI62" s="13" t="str">
        <f t="shared" si="98"/>
        <v>0.1s, IxIxt on</v>
      </c>
      <c r="EJ62" s="13" t="str">
        <f t="shared" si="99"/>
        <v>0.1s, IxIxt on</v>
      </c>
      <c r="EK62" s="13" t="str">
        <f t="shared" si="100"/>
        <v>0.1s, IxIxt on</v>
      </c>
      <c r="EL62" s="13" t="str">
        <f t="shared" si="101"/>
        <v>0.1s, IxIxt on</v>
      </c>
      <c r="EM62" s="27">
        <v>435</v>
      </c>
      <c r="EN62" s="13" t="str">
        <f t="shared" si="102"/>
        <v xml:space="preserve"> </v>
      </c>
      <c r="EO62" s="13" t="str">
        <f t="shared" si="103"/>
        <v xml:space="preserve"> </v>
      </c>
      <c r="EP62" s="13" t="str">
        <f t="shared" si="104"/>
        <v>4800A (i.e. 6xIn)</v>
      </c>
      <c r="EQ62" s="13" t="str">
        <f t="shared" si="105"/>
        <v>4800A (i.e. 6xIn)</v>
      </c>
      <c r="ER62" s="13" t="str">
        <f t="shared" si="106"/>
        <v>4800A (i.e. 6xIn)</v>
      </c>
      <c r="ES62" s="13" t="str">
        <f t="shared" si="107"/>
        <v>6400A (i.e. 8xIn)</v>
      </c>
      <c r="ET62" s="27">
        <v>435</v>
      </c>
      <c r="EU62" s="13" t="str">
        <f t="shared" si="108"/>
        <v xml:space="preserve"> </v>
      </c>
      <c r="EV62" s="13" t="str">
        <f t="shared" si="109"/>
        <v xml:space="preserve"> </v>
      </c>
      <c r="EW62" s="13" t="str">
        <f t="shared" si="110"/>
        <v>N/A</v>
      </c>
      <c r="EX62" s="13" t="str">
        <f t="shared" si="111"/>
        <v>N/A</v>
      </c>
      <c r="EY62" s="13" t="str">
        <f t="shared" si="112"/>
        <v>N/A</v>
      </c>
      <c r="EZ62" s="13" t="str">
        <f t="shared" si="113"/>
        <v>N/A</v>
      </c>
      <c r="FA62" s="27">
        <v>435</v>
      </c>
      <c r="FB62" s="13" t="str">
        <f t="shared" si="114"/>
        <v xml:space="preserve"> </v>
      </c>
      <c r="FC62" s="13" t="str">
        <f t="shared" si="115"/>
        <v xml:space="preserve"> </v>
      </c>
      <c r="FD62" s="13" t="str">
        <f t="shared" si="116"/>
        <v>N/A</v>
      </c>
      <c r="FE62" s="13" t="str">
        <f t="shared" si="117"/>
        <v>N/A</v>
      </c>
      <c r="FF62" s="13" t="str">
        <f t="shared" si="118"/>
        <v>N/A</v>
      </c>
      <c r="FG62" s="13" t="str">
        <f t="shared" si="119"/>
        <v>N/A</v>
      </c>
    </row>
    <row r="63" spans="1:163" x14ac:dyDescent="0.25">
      <c r="V63" s="33"/>
      <c r="X63" s="27">
        <v>457</v>
      </c>
      <c r="Y63" s="13" t="str">
        <f t="shared" si="0"/>
        <v>LV cabinet is not suitable for T/F</v>
      </c>
      <c r="Z63" s="13" t="str">
        <f t="shared" si="1"/>
        <v>LV cabinet is not suitable for T/F</v>
      </c>
      <c r="AA63" s="13" t="str">
        <f t="shared" si="2"/>
        <v xml:space="preserve"> </v>
      </c>
      <c r="AB63" s="13" t="str">
        <f t="shared" si="3"/>
        <v xml:space="preserve"> </v>
      </c>
      <c r="AC63" s="13" t="str">
        <f t="shared" si="4"/>
        <v xml:space="preserve"> </v>
      </c>
      <c r="AD63" s="13" t="str">
        <f t="shared" si="5"/>
        <v xml:space="preserve"> </v>
      </c>
      <c r="AE63" s="27">
        <v>457</v>
      </c>
      <c r="AF63" s="13" t="str">
        <f t="shared" si="6"/>
        <v xml:space="preserve"> </v>
      </c>
      <c r="AG63" s="13" t="str">
        <f t="shared" si="7"/>
        <v xml:space="preserve"> </v>
      </c>
      <c r="AH63" s="13" t="str">
        <f t="shared" si="8"/>
        <v>Micrologic 5.0</v>
      </c>
      <c r="AI63" s="13" t="str">
        <f t="shared" si="9"/>
        <v>Micrologic 5.0</v>
      </c>
      <c r="AJ63" s="13" t="str">
        <f t="shared" si="10"/>
        <v>Micrologic 5.0</v>
      </c>
      <c r="AK63" s="13" t="str">
        <f t="shared" si="11"/>
        <v>Micrologic 5.0</v>
      </c>
      <c r="AL63" s="27">
        <v>457</v>
      </c>
      <c r="AM63" s="13" t="str">
        <f t="shared" si="12"/>
        <v xml:space="preserve"> </v>
      </c>
      <c r="AN63" s="13" t="str">
        <f t="shared" si="13"/>
        <v xml:space="preserve"> </v>
      </c>
      <c r="AO63" s="13" t="str">
        <f t="shared" si="14"/>
        <v>800A</v>
      </c>
      <c r="AP63" s="13" t="str">
        <f t="shared" si="15"/>
        <v>800A</v>
      </c>
      <c r="AQ63" s="13" t="str">
        <f t="shared" si="16"/>
        <v>800A</v>
      </c>
      <c r="AR63" s="13" t="str">
        <f t="shared" si="17"/>
        <v>800A</v>
      </c>
      <c r="AS63" s="27">
        <v>457</v>
      </c>
      <c r="AT63" s="13" t="str">
        <f t="shared" si="18"/>
        <v xml:space="preserve"> </v>
      </c>
      <c r="AU63" s="13" t="str">
        <f t="shared" si="19"/>
        <v xml:space="preserve"> </v>
      </c>
      <c r="AV63" s="13" t="str">
        <f t="shared" si="20"/>
        <v>560A (i.e. 0.7xIn)</v>
      </c>
      <c r="AW63" s="13" t="str">
        <f t="shared" si="21"/>
        <v>560A (i.e. 0.7xIn)</v>
      </c>
      <c r="AX63" s="13" t="str">
        <f t="shared" si="22"/>
        <v>560A (i.e. 0.7xIn)</v>
      </c>
      <c r="AY63" s="13" t="str">
        <f t="shared" si="23"/>
        <v>560A (i.e. 0.7xIn)</v>
      </c>
      <c r="AZ63" s="27">
        <v>457</v>
      </c>
      <c r="BA63" s="13" t="str">
        <f t="shared" si="24"/>
        <v xml:space="preserve"> </v>
      </c>
      <c r="BB63" s="13" t="str">
        <f t="shared" si="25"/>
        <v xml:space="preserve"> </v>
      </c>
      <c r="BC63" s="13" t="str">
        <f t="shared" si="26"/>
        <v>8s</v>
      </c>
      <c r="BD63" s="13" t="str">
        <f t="shared" si="27"/>
        <v>8s</v>
      </c>
      <c r="BE63" s="13" t="str">
        <f t="shared" si="28"/>
        <v>8s</v>
      </c>
      <c r="BF63" s="13" t="str">
        <f t="shared" si="29"/>
        <v>8s</v>
      </c>
      <c r="BG63" s="27">
        <v>457</v>
      </c>
      <c r="BH63" s="13" t="str">
        <f t="shared" si="30"/>
        <v xml:space="preserve"> </v>
      </c>
      <c r="BI63" s="13" t="str">
        <f t="shared" si="31"/>
        <v xml:space="preserve"> </v>
      </c>
      <c r="BJ63" s="13" t="str">
        <f t="shared" si="32"/>
        <v>2240A (i.e. 4xIr)</v>
      </c>
      <c r="BK63" s="13" t="str">
        <f t="shared" si="33"/>
        <v>3360A (i.e. 6xIr)</v>
      </c>
      <c r="BL63" s="13" t="str">
        <f t="shared" si="34"/>
        <v>3360A (i.e. 6xIr)</v>
      </c>
      <c r="BM63" s="13" t="str">
        <f t="shared" si="35"/>
        <v>3360A (i.e. 6xIr)</v>
      </c>
      <c r="BN63" s="27">
        <v>457</v>
      </c>
      <c r="BO63" s="13" t="str">
        <f t="shared" si="36"/>
        <v xml:space="preserve"> </v>
      </c>
      <c r="BP63" s="13" t="str">
        <f t="shared" si="37"/>
        <v xml:space="preserve"> </v>
      </c>
      <c r="BQ63" s="13" t="str">
        <f t="shared" si="38"/>
        <v>0.1s, IxIxt on</v>
      </c>
      <c r="BR63" s="13" t="str">
        <f t="shared" si="39"/>
        <v>0.2s, IxIxt on</v>
      </c>
      <c r="BS63" s="13" t="str">
        <f t="shared" si="40"/>
        <v>0.2s, IxIxt on</v>
      </c>
      <c r="BT63" s="13" t="str">
        <f t="shared" si="41"/>
        <v>0.2s, IxIxt on</v>
      </c>
      <c r="BU63" s="27">
        <v>457</v>
      </c>
      <c r="BV63" s="13" t="str">
        <f t="shared" si="42"/>
        <v xml:space="preserve"> </v>
      </c>
      <c r="BW63" s="13" t="str">
        <f t="shared" si="43"/>
        <v xml:space="preserve"> </v>
      </c>
      <c r="BX63" s="13" t="str">
        <f t="shared" si="44"/>
        <v>6400A (i.e. 8xIn)</v>
      </c>
      <c r="BY63" s="13" t="str">
        <f t="shared" si="45"/>
        <v>6400A (i.e. 8xIn)</v>
      </c>
      <c r="BZ63" s="13" t="str">
        <f t="shared" si="46"/>
        <v>6400A (i.e. 8xIn)</v>
      </c>
      <c r="CA63" s="13" t="str">
        <f t="shared" si="47"/>
        <v>8000A (i.e. 10xIn)</v>
      </c>
      <c r="CB63" s="27">
        <v>457</v>
      </c>
      <c r="CC63" s="13" t="str">
        <f t="shared" si="48"/>
        <v xml:space="preserve"> </v>
      </c>
      <c r="CD63" s="13" t="str">
        <f t="shared" si="49"/>
        <v xml:space="preserve"> </v>
      </c>
      <c r="CE63" s="13" t="str">
        <f t="shared" si="50"/>
        <v>N/A</v>
      </c>
      <c r="CF63" s="13" t="str">
        <f t="shared" si="51"/>
        <v>N/A</v>
      </c>
      <c r="CG63" s="13" t="str">
        <f t="shared" si="52"/>
        <v>N/A</v>
      </c>
      <c r="CH63" s="13" t="str">
        <f t="shared" si="53"/>
        <v>N/A</v>
      </c>
      <c r="CI63" s="27">
        <v>457</v>
      </c>
      <c r="CJ63" s="13" t="str">
        <f t="shared" si="54"/>
        <v xml:space="preserve"> </v>
      </c>
      <c r="CK63" s="13" t="str">
        <f t="shared" si="55"/>
        <v xml:space="preserve"> </v>
      </c>
      <c r="CL63" s="13" t="str">
        <f t="shared" si="56"/>
        <v>N/A</v>
      </c>
      <c r="CM63" s="13" t="str">
        <f t="shared" si="57"/>
        <v>N/A</v>
      </c>
      <c r="CN63" s="13" t="str">
        <f t="shared" si="58"/>
        <v>N/A</v>
      </c>
      <c r="CO63" s="13" t="str">
        <f t="shared" si="59"/>
        <v>N/A</v>
      </c>
      <c r="CP63" s="27">
        <v>457</v>
      </c>
      <c r="CQ63" s="13" t="str">
        <f t="shared" si="60"/>
        <v>LV cabinet is not suitable for T/F</v>
      </c>
      <c r="CR63" s="13" t="str">
        <f t="shared" si="61"/>
        <v>LV cabinet is not suitable for T/F</v>
      </c>
      <c r="CS63" s="13" t="str">
        <f t="shared" si="62"/>
        <v xml:space="preserve"> </v>
      </c>
      <c r="CT63" s="13" t="str">
        <f t="shared" si="63"/>
        <v xml:space="preserve"> </v>
      </c>
      <c r="CU63" s="13" t="str">
        <f t="shared" si="64"/>
        <v xml:space="preserve"> </v>
      </c>
      <c r="CV63" s="13" t="str">
        <f t="shared" si="65"/>
        <v xml:space="preserve"> </v>
      </c>
      <c r="CW63" s="27">
        <v>457</v>
      </c>
      <c r="CX63" s="13" t="str">
        <f t="shared" si="66"/>
        <v xml:space="preserve"> </v>
      </c>
      <c r="CY63" s="13" t="str">
        <f t="shared" si="67"/>
        <v xml:space="preserve"> </v>
      </c>
      <c r="CZ63" s="13" t="str">
        <f t="shared" si="68"/>
        <v>Micrologic 5.0</v>
      </c>
      <c r="DA63" s="13" t="str">
        <f t="shared" si="69"/>
        <v>Micrologic 5.0</v>
      </c>
      <c r="DB63" s="13" t="str">
        <f t="shared" si="70"/>
        <v>Micrologic 5.0</v>
      </c>
      <c r="DC63" s="13" t="str">
        <f t="shared" si="71"/>
        <v>Micrologic 5.0</v>
      </c>
      <c r="DD63" s="27">
        <v>457</v>
      </c>
      <c r="DE63" s="13" t="str">
        <f t="shared" si="72"/>
        <v xml:space="preserve"> </v>
      </c>
      <c r="DF63" s="13" t="str">
        <f t="shared" si="73"/>
        <v xml:space="preserve"> </v>
      </c>
      <c r="DG63" s="13" t="str">
        <f t="shared" si="74"/>
        <v>800A</v>
      </c>
      <c r="DH63" s="13" t="str">
        <f t="shared" si="75"/>
        <v>800A</v>
      </c>
      <c r="DI63" s="13" t="str">
        <f t="shared" si="76"/>
        <v>800A</v>
      </c>
      <c r="DJ63" s="13" t="str">
        <f t="shared" si="77"/>
        <v>800A</v>
      </c>
      <c r="DK63" s="27">
        <v>457</v>
      </c>
      <c r="DL63" s="13" t="str">
        <f t="shared" si="78"/>
        <v xml:space="preserve"> </v>
      </c>
      <c r="DM63" s="13" t="str">
        <f t="shared" si="79"/>
        <v xml:space="preserve"> </v>
      </c>
      <c r="DN63" s="13" t="str">
        <f t="shared" si="80"/>
        <v>480A (i.e. 0.6xIn)</v>
      </c>
      <c r="DO63" s="13" t="str">
        <f t="shared" si="81"/>
        <v>480A (i.e. 0.6xIn)</v>
      </c>
      <c r="DP63" s="13" t="str">
        <f t="shared" si="82"/>
        <v>480A (i.e. 0.6xIn)</v>
      </c>
      <c r="DQ63" s="13" t="str">
        <f t="shared" si="83"/>
        <v>480A (i.e. 0.6xIn)</v>
      </c>
      <c r="DR63" s="27">
        <v>457</v>
      </c>
      <c r="DS63" s="13" t="str">
        <f t="shared" si="84"/>
        <v xml:space="preserve"> </v>
      </c>
      <c r="DT63" s="13" t="str">
        <f t="shared" si="85"/>
        <v xml:space="preserve"> </v>
      </c>
      <c r="DU63" s="13" t="str">
        <f t="shared" si="86"/>
        <v>8s</v>
      </c>
      <c r="DV63" s="13" t="str">
        <f t="shared" si="87"/>
        <v>8s</v>
      </c>
      <c r="DW63" s="13" t="str">
        <f t="shared" si="88"/>
        <v>8s</v>
      </c>
      <c r="DX63" s="13" t="str">
        <f t="shared" si="89"/>
        <v>8s</v>
      </c>
      <c r="DY63" s="27">
        <v>457</v>
      </c>
      <c r="DZ63" s="13" t="str">
        <f t="shared" si="90"/>
        <v xml:space="preserve"> </v>
      </c>
      <c r="EA63" s="13" t="str">
        <f t="shared" si="91"/>
        <v xml:space="preserve"> </v>
      </c>
      <c r="EB63" s="13" t="str">
        <f t="shared" si="92"/>
        <v>1440A (i.e. 3xIr)</v>
      </c>
      <c r="EC63" s="13" t="str">
        <f t="shared" si="93"/>
        <v>2400A (i.e. 5xIr)</v>
      </c>
      <c r="ED63" s="13" t="str">
        <f t="shared" si="94"/>
        <v>2400A (i.e. 5xIr)</v>
      </c>
      <c r="EE63" s="13" t="str">
        <f t="shared" si="95"/>
        <v>2400A (i.e. 5xIr)</v>
      </c>
      <c r="EF63" s="27">
        <v>457</v>
      </c>
      <c r="EG63" s="13" t="str">
        <f t="shared" si="96"/>
        <v xml:space="preserve"> </v>
      </c>
      <c r="EH63" s="13" t="str">
        <f t="shared" si="97"/>
        <v xml:space="preserve"> </v>
      </c>
      <c r="EI63" s="13" t="str">
        <f t="shared" si="98"/>
        <v>0.1s, IxIxt on</v>
      </c>
      <c r="EJ63" s="13" t="str">
        <f t="shared" si="99"/>
        <v>0.1s, IxIxt on</v>
      </c>
      <c r="EK63" s="13" t="str">
        <f t="shared" si="100"/>
        <v>0.1s, IxIxt on</v>
      </c>
      <c r="EL63" s="13" t="str">
        <f t="shared" si="101"/>
        <v>0.1s, IxIxt on</v>
      </c>
      <c r="EM63" s="27">
        <v>457</v>
      </c>
      <c r="EN63" s="13" t="str">
        <f t="shared" si="102"/>
        <v xml:space="preserve"> </v>
      </c>
      <c r="EO63" s="13" t="str">
        <f t="shared" si="103"/>
        <v xml:space="preserve"> </v>
      </c>
      <c r="EP63" s="13" t="str">
        <f t="shared" si="104"/>
        <v>4800A (i.e. 6xIn)</v>
      </c>
      <c r="EQ63" s="13" t="str">
        <f t="shared" si="105"/>
        <v>4800A (i.e. 6xIn)</v>
      </c>
      <c r="ER63" s="13" t="str">
        <f t="shared" si="106"/>
        <v>4800A (i.e. 6xIn)</v>
      </c>
      <c r="ES63" s="13" t="str">
        <f t="shared" si="107"/>
        <v>6400A (i.e. 8xIn)</v>
      </c>
      <c r="ET63" s="27">
        <v>457</v>
      </c>
      <c r="EU63" s="13" t="str">
        <f t="shared" si="108"/>
        <v xml:space="preserve"> </v>
      </c>
      <c r="EV63" s="13" t="str">
        <f t="shared" si="109"/>
        <v xml:space="preserve"> </v>
      </c>
      <c r="EW63" s="13" t="str">
        <f t="shared" si="110"/>
        <v>N/A</v>
      </c>
      <c r="EX63" s="13" t="str">
        <f t="shared" si="111"/>
        <v>N/A</v>
      </c>
      <c r="EY63" s="13" t="str">
        <f t="shared" si="112"/>
        <v>N/A</v>
      </c>
      <c r="EZ63" s="13" t="str">
        <f t="shared" si="113"/>
        <v>N/A</v>
      </c>
      <c r="FA63" s="27">
        <v>457</v>
      </c>
      <c r="FB63" s="13" t="str">
        <f t="shared" si="114"/>
        <v xml:space="preserve"> </v>
      </c>
      <c r="FC63" s="13" t="str">
        <f t="shared" si="115"/>
        <v xml:space="preserve"> </v>
      </c>
      <c r="FD63" s="13" t="str">
        <f t="shared" si="116"/>
        <v>N/A</v>
      </c>
      <c r="FE63" s="13" t="str">
        <f t="shared" si="117"/>
        <v>N/A</v>
      </c>
      <c r="FF63" s="13" t="str">
        <f t="shared" si="118"/>
        <v>N/A</v>
      </c>
      <c r="FG63" s="13" t="str">
        <f t="shared" si="119"/>
        <v>N/A</v>
      </c>
    </row>
    <row r="64" spans="1:163" x14ac:dyDescent="0.25">
      <c r="V64" s="33"/>
      <c r="X64" s="27">
        <v>480.1</v>
      </c>
      <c r="Y64" s="13" t="str">
        <f t="shared" si="0"/>
        <v>LV cabinet is not suitable for T/F</v>
      </c>
      <c r="Z64" s="13" t="str">
        <f t="shared" si="1"/>
        <v>LV cabinet is not suitable for T/F</v>
      </c>
      <c r="AA64" s="13" t="str">
        <f t="shared" si="2"/>
        <v xml:space="preserve"> </v>
      </c>
      <c r="AB64" s="13" t="str">
        <f t="shared" si="3"/>
        <v xml:space="preserve"> </v>
      </c>
      <c r="AC64" s="13" t="str">
        <f t="shared" si="4"/>
        <v xml:space="preserve"> </v>
      </c>
      <c r="AD64" s="13" t="str">
        <f t="shared" si="5"/>
        <v xml:space="preserve"> </v>
      </c>
      <c r="AE64" s="27">
        <v>480.1</v>
      </c>
      <c r="AF64" s="13" t="str">
        <f t="shared" si="6"/>
        <v xml:space="preserve"> </v>
      </c>
      <c r="AG64" s="13" t="str">
        <f t="shared" si="7"/>
        <v xml:space="preserve"> </v>
      </c>
      <c r="AH64" s="13" t="str">
        <f t="shared" si="8"/>
        <v>Micrologic 5.0</v>
      </c>
      <c r="AI64" s="13" t="str">
        <f t="shared" si="9"/>
        <v>Micrologic 5.0</v>
      </c>
      <c r="AJ64" s="13" t="str">
        <f t="shared" si="10"/>
        <v>Micrologic 5.0</v>
      </c>
      <c r="AK64" s="13" t="str">
        <f t="shared" si="11"/>
        <v>Micrologic 5.0</v>
      </c>
      <c r="AL64" s="27">
        <v>480.1</v>
      </c>
      <c r="AM64" s="13" t="str">
        <f t="shared" si="12"/>
        <v xml:space="preserve"> </v>
      </c>
      <c r="AN64" s="13" t="str">
        <f t="shared" si="13"/>
        <v xml:space="preserve"> </v>
      </c>
      <c r="AO64" s="13" t="str">
        <f t="shared" si="14"/>
        <v>800A</v>
      </c>
      <c r="AP64" s="13" t="str">
        <f t="shared" si="15"/>
        <v>800A</v>
      </c>
      <c r="AQ64" s="13" t="str">
        <f t="shared" si="16"/>
        <v>800A</v>
      </c>
      <c r="AR64" s="13" t="str">
        <f t="shared" si="17"/>
        <v>800A</v>
      </c>
      <c r="AS64" s="27">
        <v>480.1</v>
      </c>
      <c r="AT64" s="13" t="str">
        <f t="shared" si="18"/>
        <v xml:space="preserve"> </v>
      </c>
      <c r="AU64" s="13" t="str">
        <f t="shared" si="19"/>
        <v xml:space="preserve"> </v>
      </c>
      <c r="AV64" s="13" t="str">
        <f t="shared" si="20"/>
        <v>720A (i.e. 0.9xIn)</v>
      </c>
      <c r="AW64" s="13" t="str">
        <f t="shared" si="21"/>
        <v>720A (i.e. 0.9xIn)</v>
      </c>
      <c r="AX64" s="13" t="str">
        <f t="shared" si="22"/>
        <v>720A (i.e. 0.9xIn)</v>
      </c>
      <c r="AY64" s="13" t="str">
        <f t="shared" si="23"/>
        <v>720A (i.e. 0.9xIn)</v>
      </c>
      <c r="AZ64" s="27">
        <v>480.1</v>
      </c>
      <c r="BA64" s="13" t="str">
        <f t="shared" si="24"/>
        <v xml:space="preserve"> </v>
      </c>
      <c r="BB64" s="13" t="str">
        <f t="shared" si="25"/>
        <v xml:space="preserve"> </v>
      </c>
      <c r="BC64" s="13" t="str">
        <f t="shared" si="26"/>
        <v>8s</v>
      </c>
      <c r="BD64" s="13" t="str">
        <f t="shared" si="27"/>
        <v>8s</v>
      </c>
      <c r="BE64" s="13" t="str">
        <f t="shared" si="28"/>
        <v>8s</v>
      </c>
      <c r="BF64" s="13" t="str">
        <f t="shared" si="29"/>
        <v>8s</v>
      </c>
      <c r="BG64" s="27">
        <v>480.1</v>
      </c>
      <c r="BH64" s="13" t="str">
        <f t="shared" si="30"/>
        <v xml:space="preserve"> </v>
      </c>
      <c r="BI64" s="13" t="str">
        <f t="shared" si="31"/>
        <v xml:space="preserve"> </v>
      </c>
      <c r="BJ64" s="13" t="str">
        <f t="shared" si="32"/>
        <v>2160A (i.e. 3xIr)</v>
      </c>
      <c r="BK64" s="13" t="str">
        <f t="shared" si="33"/>
        <v>3600A (i.e. 5xIr)</v>
      </c>
      <c r="BL64" s="13" t="str">
        <f t="shared" si="34"/>
        <v>3600A (i.e. 5xIr)</v>
      </c>
      <c r="BM64" s="13" t="str">
        <f t="shared" si="35"/>
        <v>3600A (i.e. 5xIr)</v>
      </c>
      <c r="BN64" s="27">
        <v>480.1</v>
      </c>
      <c r="BO64" s="13" t="str">
        <f t="shared" si="36"/>
        <v xml:space="preserve"> </v>
      </c>
      <c r="BP64" s="13" t="str">
        <f t="shared" si="37"/>
        <v xml:space="preserve"> </v>
      </c>
      <c r="BQ64" s="13" t="str">
        <f t="shared" si="38"/>
        <v>0.1s, IxIxt on</v>
      </c>
      <c r="BR64" s="13" t="str">
        <f t="shared" si="39"/>
        <v>0.1s, IxIxt on</v>
      </c>
      <c r="BS64" s="13" t="str">
        <f t="shared" si="40"/>
        <v>0.1s, IxIxt on</v>
      </c>
      <c r="BT64" s="13" t="str">
        <f t="shared" si="41"/>
        <v>0.2s, IxIxt on</v>
      </c>
      <c r="BU64" s="27">
        <v>480.1</v>
      </c>
      <c r="BV64" s="13" t="str">
        <f t="shared" si="42"/>
        <v xml:space="preserve"> </v>
      </c>
      <c r="BW64" s="13" t="str">
        <f t="shared" si="43"/>
        <v xml:space="preserve"> </v>
      </c>
      <c r="BX64" s="13" t="str">
        <f t="shared" si="44"/>
        <v>6400A (i.e. 8xIn)</v>
      </c>
      <c r="BY64" s="13" t="str">
        <f t="shared" si="45"/>
        <v>6400A (i.e. 8xIn)</v>
      </c>
      <c r="BZ64" s="13" t="str">
        <f t="shared" si="46"/>
        <v>6400A (i.e. 8xIn)</v>
      </c>
      <c r="CA64" s="13" t="str">
        <f t="shared" si="47"/>
        <v>8000A (i.e. 10xIn)</v>
      </c>
      <c r="CB64" s="27">
        <v>480.1</v>
      </c>
      <c r="CC64" s="13" t="str">
        <f t="shared" si="48"/>
        <v xml:space="preserve"> </v>
      </c>
      <c r="CD64" s="13" t="str">
        <f t="shared" si="49"/>
        <v xml:space="preserve"> </v>
      </c>
      <c r="CE64" s="13" t="str">
        <f t="shared" si="50"/>
        <v>N/A</v>
      </c>
      <c r="CF64" s="13" t="str">
        <f t="shared" si="51"/>
        <v>N/A</v>
      </c>
      <c r="CG64" s="13" t="str">
        <f t="shared" si="52"/>
        <v>N/A</v>
      </c>
      <c r="CH64" s="13" t="str">
        <f t="shared" si="53"/>
        <v>N/A</v>
      </c>
      <c r="CI64" s="27">
        <v>480.1</v>
      </c>
      <c r="CJ64" s="13" t="str">
        <f t="shared" si="54"/>
        <v xml:space="preserve"> </v>
      </c>
      <c r="CK64" s="13" t="str">
        <f t="shared" si="55"/>
        <v xml:space="preserve"> </v>
      </c>
      <c r="CL64" s="13" t="str">
        <f t="shared" si="56"/>
        <v>N/A</v>
      </c>
      <c r="CM64" s="13" t="str">
        <f t="shared" si="57"/>
        <v>N/A</v>
      </c>
      <c r="CN64" s="13" t="str">
        <f t="shared" si="58"/>
        <v>N/A</v>
      </c>
      <c r="CO64" s="13" t="str">
        <f t="shared" si="59"/>
        <v>N/A</v>
      </c>
      <c r="CP64" s="27">
        <v>480.1</v>
      </c>
      <c r="CQ64" s="13" t="str">
        <f t="shared" si="60"/>
        <v>LV cabinet is not suitable for T/F</v>
      </c>
      <c r="CR64" s="13" t="str">
        <f t="shared" si="61"/>
        <v>LV cabinet is not suitable for T/F</v>
      </c>
      <c r="CS64" s="13" t="str">
        <f t="shared" si="62"/>
        <v xml:space="preserve"> </v>
      </c>
      <c r="CT64" s="13" t="str">
        <f t="shared" si="63"/>
        <v xml:space="preserve"> </v>
      </c>
      <c r="CU64" s="13" t="str">
        <f t="shared" si="64"/>
        <v xml:space="preserve"> </v>
      </c>
      <c r="CV64" s="13" t="str">
        <f t="shared" si="65"/>
        <v xml:space="preserve"> </v>
      </c>
      <c r="CW64" s="27">
        <v>480.1</v>
      </c>
      <c r="CX64" s="13" t="str">
        <f t="shared" si="66"/>
        <v xml:space="preserve"> </v>
      </c>
      <c r="CY64" s="13" t="str">
        <f t="shared" si="67"/>
        <v xml:space="preserve"> </v>
      </c>
      <c r="CZ64" s="13" t="str">
        <f t="shared" si="68"/>
        <v>Micrologic 5.0</v>
      </c>
      <c r="DA64" s="13" t="str">
        <f t="shared" si="69"/>
        <v>Micrologic 5.0</v>
      </c>
      <c r="DB64" s="13" t="str">
        <f t="shared" si="70"/>
        <v>Micrologic 5.0</v>
      </c>
      <c r="DC64" s="13" t="str">
        <f t="shared" si="71"/>
        <v>Micrologic 5.0</v>
      </c>
      <c r="DD64" s="27">
        <v>480.1</v>
      </c>
      <c r="DE64" s="13" t="str">
        <f t="shared" si="72"/>
        <v xml:space="preserve"> </v>
      </c>
      <c r="DF64" s="13" t="str">
        <f t="shared" si="73"/>
        <v xml:space="preserve"> </v>
      </c>
      <c r="DG64" s="13" t="str">
        <f t="shared" si="74"/>
        <v>800A</v>
      </c>
      <c r="DH64" s="13" t="str">
        <f t="shared" si="75"/>
        <v>800A</v>
      </c>
      <c r="DI64" s="13" t="str">
        <f t="shared" si="76"/>
        <v>800A</v>
      </c>
      <c r="DJ64" s="13" t="str">
        <f t="shared" si="77"/>
        <v>800A</v>
      </c>
      <c r="DK64" s="27">
        <v>480.1</v>
      </c>
      <c r="DL64" s="13" t="str">
        <f t="shared" si="78"/>
        <v xml:space="preserve"> </v>
      </c>
      <c r="DM64" s="13" t="str">
        <f t="shared" si="79"/>
        <v xml:space="preserve"> </v>
      </c>
      <c r="DN64" s="13" t="str">
        <f t="shared" si="80"/>
        <v>560A (i.e. 0.7xIn)</v>
      </c>
      <c r="DO64" s="13" t="str">
        <f t="shared" si="81"/>
        <v>560A (i.e. 0.7xIn)</v>
      </c>
      <c r="DP64" s="13" t="str">
        <f t="shared" si="82"/>
        <v>560A (i.e. 0.7xIn)</v>
      </c>
      <c r="DQ64" s="13" t="str">
        <f t="shared" si="83"/>
        <v>560A (i.e. 0.7xIn)</v>
      </c>
      <c r="DR64" s="27">
        <v>480.1</v>
      </c>
      <c r="DS64" s="13" t="str">
        <f t="shared" si="84"/>
        <v xml:space="preserve"> </v>
      </c>
      <c r="DT64" s="13" t="str">
        <f t="shared" si="85"/>
        <v xml:space="preserve"> </v>
      </c>
      <c r="DU64" s="13" t="str">
        <f t="shared" si="86"/>
        <v>8s</v>
      </c>
      <c r="DV64" s="13" t="str">
        <f t="shared" si="87"/>
        <v>8s</v>
      </c>
      <c r="DW64" s="13" t="str">
        <f t="shared" si="88"/>
        <v>8s</v>
      </c>
      <c r="DX64" s="13" t="str">
        <f t="shared" si="89"/>
        <v>8s</v>
      </c>
      <c r="DY64" s="27">
        <v>480.1</v>
      </c>
      <c r="DZ64" s="13" t="str">
        <f t="shared" si="90"/>
        <v xml:space="preserve"> </v>
      </c>
      <c r="EA64" s="13" t="str">
        <f t="shared" si="91"/>
        <v xml:space="preserve"> </v>
      </c>
      <c r="EB64" s="13" t="str">
        <f t="shared" si="92"/>
        <v>1680A (i.e. 3xIr)</v>
      </c>
      <c r="EC64" s="13" t="str">
        <f t="shared" si="93"/>
        <v>2240A (i.e. 4xIr)</v>
      </c>
      <c r="ED64" s="13" t="str">
        <f t="shared" si="94"/>
        <v>2240A (i.e. 4xIr)</v>
      </c>
      <c r="EE64" s="13" t="str">
        <f t="shared" si="95"/>
        <v>2240A (i.e. 4xIr)</v>
      </c>
      <c r="EF64" s="27">
        <v>480.1</v>
      </c>
      <c r="EG64" s="13" t="str">
        <f t="shared" si="96"/>
        <v xml:space="preserve"> </v>
      </c>
      <c r="EH64" s="13" t="str">
        <f t="shared" si="97"/>
        <v xml:space="preserve"> </v>
      </c>
      <c r="EI64" s="13" t="str">
        <f t="shared" si="98"/>
        <v>0.1s, IxIxt on</v>
      </c>
      <c r="EJ64" s="13" t="str">
        <f t="shared" si="99"/>
        <v>0.1s, IxIxt on</v>
      </c>
      <c r="EK64" s="13" t="str">
        <f t="shared" si="100"/>
        <v>0.1s, IxIxt on</v>
      </c>
      <c r="EL64" s="13" t="str">
        <f t="shared" si="101"/>
        <v>0.1s, IxIxt on</v>
      </c>
      <c r="EM64" s="27">
        <v>480.1</v>
      </c>
      <c r="EN64" s="13" t="str">
        <f t="shared" si="102"/>
        <v xml:space="preserve"> </v>
      </c>
      <c r="EO64" s="13" t="str">
        <f t="shared" si="103"/>
        <v xml:space="preserve"> </v>
      </c>
      <c r="EP64" s="13" t="str">
        <f t="shared" si="104"/>
        <v>4800A (i.e. 6xIn)</v>
      </c>
      <c r="EQ64" s="13" t="str">
        <f t="shared" si="105"/>
        <v>4800A (i.e. 6xIn)</v>
      </c>
      <c r="ER64" s="13" t="str">
        <f t="shared" si="106"/>
        <v>4800A (i.e. 6xIn)</v>
      </c>
      <c r="ES64" s="13" t="str">
        <f t="shared" si="107"/>
        <v>6400A (i.e. 8xIn)</v>
      </c>
      <c r="ET64" s="27">
        <v>480.1</v>
      </c>
      <c r="EU64" s="13" t="str">
        <f t="shared" si="108"/>
        <v xml:space="preserve"> </v>
      </c>
      <c r="EV64" s="13" t="str">
        <f t="shared" si="109"/>
        <v xml:space="preserve"> </v>
      </c>
      <c r="EW64" s="13" t="str">
        <f t="shared" si="110"/>
        <v>N/A</v>
      </c>
      <c r="EX64" s="13" t="str">
        <f t="shared" si="111"/>
        <v>N/A</v>
      </c>
      <c r="EY64" s="13" t="str">
        <f t="shared" si="112"/>
        <v>N/A</v>
      </c>
      <c r="EZ64" s="13" t="str">
        <f t="shared" si="113"/>
        <v>N/A</v>
      </c>
      <c r="FA64" s="27">
        <v>480.1</v>
      </c>
      <c r="FB64" s="13" t="str">
        <f t="shared" si="114"/>
        <v xml:space="preserve"> </v>
      </c>
      <c r="FC64" s="13" t="str">
        <f t="shared" si="115"/>
        <v xml:space="preserve"> </v>
      </c>
      <c r="FD64" s="13" t="str">
        <f t="shared" si="116"/>
        <v>N/A</v>
      </c>
      <c r="FE64" s="13" t="str">
        <f t="shared" si="117"/>
        <v>N/A</v>
      </c>
      <c r="FF64" s="13" t="str">
        <f t="shared" si="118"/>
        <v>N/A</v>
      </c>
      <c r="FG64" s="13" t="str">
        <f t="shared" si="119"/>
        <v>N/A</v>
      </c>
    </row>
    <row r="65" spans="22:163" x14ac:dyDescent="0.25">
      <c r="V65" s="33"/>
      <c r="X65" s="27">
        <v>560.1</v>
      </c>
      <c r="Y65" s="13" t="str">
        <f t="shared" si="0"/>
        <v>LV cabinet is not suitable for T/F</v>
      </c>
      <c r="Z65" s="13" t="str">
        <f t="shared" si="1"/>
        <v>LV cabinet is not suitable for T/F</v>
      </c>
      <c r="AA65" s="13" t="str">
        <f t="shared" si="2"/>
        <v xml:space="preserve"> </v>
      </c>
      <c r="AB65" s="13" t="str">
        <f t="shared" si="3"/>
        <v xml:space="preserve"> </v>
      </c>
      <c r="AC65" s="13" t="str">
        <f t="shared" si="4"/>
        <v xml:space="preserve"> </v>
      </c>
      <c r="AD65" s="13" t="str">
        <f t="shared" si="5"/>
        <v xml:space="preserve"> </v>
      </c>
      <c r="AE65" s="27">
        <v>560.1</v>
      </c>
      <c r="AF65" s="13" t="str">
        <f t="shared" si="6"/>
        <v xml:space="preserve"> </v>
      </c>
      <c r="AG65" s="13" t="str">
        <f t="shared" si="7"/>
        <v xml:space="preserve"> </v>
      </c>
      <c r="AH65" s="13" t="str">
        <f t="shared" si="8"/>
        <v>Micrologic 5.0</v>
      </c>
      <c r="AI65" s="13" t="str">
        <f t="shared" si="9"/>
        <v>Micrologic 5.0</v>
      </c>
      <c r="AJ65" s="13" t="str">
        <f t="shared" si="10"/>
        <v>Micrologic 5.0</v>
      </c>
      <c r="AK65" s="13" t="str">
        <f t="shared" si="11"/>
        <v>Micrologic 5.0</v>
      </c>
      <c r="AL65" s="27">
        <v>560.1</v>
      </c>
      <c r="AM65" s="13" t="str">
        <f t="shared" si="12"/>
        <v xml:space="preserve"> </v>
      </c>
      <c r="AN65" s="13" t="str">
        <f t="shared" si="13"/>
        <v xml:space="preserve"> </v>
      </c>
      <c r="AO65" s="13" t="str">
        <f t="shared" si="14"/>
        <v>800A</v>
      </c>
      <c r="AP65" s="13" t="str">
        <f t="shared" si="15"/>
        <v>800A</v>
      </c>
      <c r="AQ65" s="13" t="str">
        <f t="shared" si="16"/>
        <v>800A</v>
      </c>
      <c r="AR65" s="13" t="str">
        <f t="shared" si="17"/>
        <v>800A</v>
      </c>
      <c r="AS65" s="27">
        <v>560.1</v>
      </c>
      <c r="AT65" s="13" t="str">
        <f t="shared" si="18"/>
        <v xml:space="preserve"> </v>
      </c>
      <c r="AU65" s="13" t="str">
        <f t="shared" si="19"/>
        <v xml:space="preserve"> </v>
      </c>
      <c r="AV65" s="13" t="str">
        <f t="shared" si="20"/>
        <v>784A (i.e. 0.98xIn)</v>
      </c>
      <c r="AW65" s="13" t="str">
        <f t="shared" si="21"/>
        <v>784A (i.e. 0.98xIn)</v>
      </c>
      <c r="AX65" s="13" t="str">
        <f t="shared" si="22"/>
        <v>784A (i.e. 0.98xIn)</v>
      </c>
      <c r="AY65" s="13" t="str">
        <f t="shared" si="23"/>
        <v>784A (i.e. 0.98xIn)</v>
      </c>
      <c r="AZ65" s="27">
        <v>560.1</v>
      </c>
      <c r="BA65" s="13" t="str">
        <f t="shared" si="24"/>
        <v xml:space="preserve"> </v>
      </c>
      <c r="BB65" s="13" t="str">
        <f t="shared" si="25"/>
        <v xml:space="preserve"> </v>
      </c>
      <c r="BC65" s="13" t="str">
        <f t="shared" si="26"/>
        <v>8s</v>
      </c>
      <c r="BD65" s="13" t="str">
        <f t="shared" si="27"/>
        <v>8s</v>
      </c>
      <c r="BE65" s="13" t="str">
        <f t="shared" si="28"/>
        <v>8s</v>
      </c>
      <c r="BF65" s="13" t="str">
        <f t="shared" si="29"/>
        <v>8s</v>
      </c>
      <c r="BG65" s="27">
        <v>560.1</v>
      </c>
      <c r="BH65" s="13" t="str">
        <f t="shared" si="30"/>
        <v xml:space="preserve"> </v>
      </c>
      <c r="BI65" s="13" t="str">
        <f t="shared" si="31"/>
        <v xml:space="preserve"> </v>
      </c>
      <c r="BJ65" s="13" t="str">
        <f t="shared" si="32"/>
        <v>2352A (i.e. 3xIr)</v>
      </c>
      <c r="BK65" s="13" t="str">
        <f t="shared" si="33"/>
        <v>3136A (i.e. 4xIr)</v>
      </c>
      <c r="BL65" s="13" t="str">
        <f t="shared" si="34"/>
        <v>3136A (i.e. 4xIr)</v>
      </c>
      <c r="BM65" s="13" t="str">
        <f t="shared" si="35"/>
        <v>3920A (i.e. 5xIr)</v>
      </c>
      <c r="BN65" s="27">
        <v>560.1</v>
      </c>
      <c r="BO65" s="13" t="str">
        <f t="shared" si="36"/>
        <v xml:space="preserve"> </v>
      </c>
      <c r="BP65" s="13" t="str">
        <f t="shared" si="37"/>
        <v xml:space="preserve"> </v>
      </c>
      <c r="BQ65" s="13" t="str">
        <f t="shared" si="38"/>
        <v>0.1s, IxIxt on</v>
      </c>
      <c r="BR65" s="13" t="str">
        <f t="shared" si="39"/>
        <v>0.1s, IxIxt on</v>
      </c>
      <c r="BS65" s="13" t="str">
        <f t="shared" si="40"/>
        <v>0.1s, IxIxt on</v>
      </c>
      <c r="BT65" s="13" t="str">
        <f t="shared" si="41"/>
        <v>0.2s, IxIxt on</v>
      </c>
      <c r="BU65" s="27">
        <v>560.1</v>
      </c>
      <c r="BV65" s="13" t="str">
        <f t="shared" si="42"/>
        <v xml:space="preserve"> </v>
      </c>
      <c r="BW65" s="13" t="str">
        <f t="shared" si="43"/>
        <v xml:space="preserve"> </v>
      </c>
      <c r="BX65" s="13" t="str">
        <f t="shared" si="44"/>
        <v>6400A (i.e. 8xIn)</v>
      </c>
      <c r="BY65" s="13" t="str">
        <f t="shared" si="45"/>
        <v>6400A (i.e. 8xIn)</v>
      </c>
      <c r="BZ65" s="13" t="str">
        <f t="shared" si="46"/>
        <v>6400A (i.e. 8xIn)</v>
      </c>
      <c r="CA65" s="13" t="str">
        <f t="shared" si="47"/>
        <v>8000A (i.e. 10xIn)</v>
      </c>
      <c r="CB65" s="27">
        <v>560.1</v>
      </c>
      <c r="CC65" s="13" t="str">
        <f t="shared" si="48"/>
        <v xml:space="preserve"> </v>
      </c>
      <c r="CD65" s="13" t="str">
        <f t="shared" si="49"/>
        <v xml:space="preserve"> </v>
      </c>
      <c r="CE65" s="13" t="str">
        <f t="shared" si="50"/>
        <v>N/A</v>
      </c>
      <c r="CF65" s="13" t="str">
        <f t="shared" si="51"/>
        <v>N/A</v>
      </c>
      <c r="CG65" s="13" t="str">
        <f t="shared" si="52"/>
        <v>N/A</v>
      </c>
      <c r="CH65" s="13" t="str">
        <f t="shared" si="53"/>
        <v>N/A</v>
      </c>
      <c r="CI65" s="27">
        <v>560.1</v>
      </c>
      <c r="CJ65" s="13" t="str">
        <f t="shared" si="54"/>
        <v xml:space="preserve"> </v>
      </c>
      <c r="CK65" s="13" t="str">
        <f t="shared" si="55"/>
        <v xml:space="preserve"> </v>
      </c>
      <c r="CL65" s="13" t="str">
        <f t="shared" si="56"/>
        <v>N/A</v>
      </c>
      <c r="CM65" s="13" t="str">
        <f t="shared" si="57"/>
        <v>N/A</v>
      </c>
      <c r="CN65" s="13" t="str">
        <f t="shared" si="58"/>
        <v>N/A</v>
      </c>
      <c r="CO65" s="13" t="str">
        <f t="shared" si="59"/>
        <v>N/A</v>
      </c>
      <c r="CP65" s="27">
        <v>560.1</v>
      </c>
      <c r="CQ65" s="13" t="str">
        <f t="shared" si="60"/>
        <v>LV cabinet is not suitable for T/F</v>
      </c>
      <c r="CR65" s="13" t="str">
        <f t="shared" si="61"/>
        <v>LV cabinet is not suitable for T/F</v>
      </c>
      <c r="CS65" s="13" t="str">
        <f t="shared" si="62"/>
        <v xml:space="preserve"> </v>
      </c>
      <c r="CT65" s="13" t="str">
        <f t="shared" si="63"/>
        <v xml:space="preserve"> </v>
      </c>
      <c r="CU65" s="13" t="str">
        <f t="shared" si="64"/>
        <v xml:space="preserve"> </v>
      </c>
      <c r="CV65" s="13" t="str">
        <f t="shared" si="65"/>
        <v xml:space="preserve"> </v>
      </c>
      <c r="CW65" s="27">
        <v>560.1</v>
      </c>
      <c r="CX65" s="13" t="str">
        <f t="shared" si="66"/>
        <v xml:space="preserve"> </v>
      </c>
      <c r="CY65" s="13" t="str">
        <f t="shared" si="67"/>
        <v xml:space="preserve"> </v>
      </c>
      <c r="CZ65" s="13" t="str">
        <f t="shared" si="68"/>
        <v>Micrologic 5.0</v>
      </c>
      <c r="DA65" s="13" t="str">
        <f t="shared" si="69"/>
        <v>Micrologic 5.0</v>
      </c>
      <c r="DB65" s="13" t="str">
        <f t="shared" si="70"/>
        <v>Micrologic 5.0</v>
      </c>
      <c r="DC65" s="13" t="str">
        <f t="shared" si="71"/>
        <v>Micrologic 5.0</v>
      </c>
      <c r="DD65" s="27">
        <v>560.1</v>
      </c>
      <c r="DE65" s="13" t="str">
        <f t="shared" si="72"/>
        <v xml:space="preserve"> </v>
      </c>
      <c r="DF65" s="13" t="str">
        <f t="shared" si="73"/>
        <v xml:space="preserve"> </v>
      </c>
      <c r="DG65" s="13" t="str">
        <f t="shared" si="74"/>
        <v>800A</v>
      </c>
      <c r="DH65" s="13" t="str">
        <f t="shared" si="75"/>
        <v>800A</v>
      </c>
      <c r="DI65" s="13" t="str">
        <f t="shared" si="76"/>
        <v>800A</v>
      </c>
      <c r="DJ65" s="13" t="str">
        <f t="shared" si="77"/>
        <v>800A</v>
      </c>
      <c r="DK65" s="27">
        <v>560.1</v>
      </c>
      <c r="DL65" s="13" t="str">
        <f t="shared" si="78"/>
        <v xml:space="preserve"> </v>
      </c>
      <c r="DM65" s="13" t="str">
        <f t="shared" si="79"/>
        <v xml:space="preserve"> </v>
      </c>
      <c r="DN65" s="13" t="str">
        <f t="shared" si="80"/>
        <v>640A (i.e. 0.8xIn)</v>
      </c>
      <c r="DO65" s="13" t="str">
        <f t="shared" si="81"/>
        <v>640A (i.e. 0.8xIn)</v>
      </c>
      <c r="DP65" s="13" t="str">
        <f t="shared" si="82"/>
        <v>640A (i.e. 0.8xIn)</v>
      </c>
      <c r="DQ65" s="13" t="str">
        <f t="shared" si="83"/>
        <v>640A (i.e. 0.8xIn)</v>
      </c>
      <c r="DR65" s="27">
        <v>560.1</v>
      </c>
      <c r="DS65" s="13" t="str">
        <f t="shared" si="84"/>
        <v xml:space="preserve"> </v>
      </c>
      <c r="DT65" s="13" t="str">
        <f t="shared" si="85"/>
        <v xml:space="preserve"> </v>
      </c>
      <c r="DU65" s="13" t="str">
        <f t="shared" si="86"/>
        <v>8s</v>
      </c>
      <c r="DV65" s="13" t="str">
        <f t="shared" si="87"/>
        <v>8s</v>
      </c>
      <c r="DW65" s="13" t="str">
        <f t="shared" si="88"/>
        <v>8s</v>
      </c>
      <c r="DX65" s="13" t="str">
        <f t="shared" si="89"/>
        <v>8s</v>
      </c>
      <c r="DY65" s="27">
        <v>560.1</v>
      </c>
      <c r="DZ65" s="13" t="str">
        <f t="shared" si="90"/>
        <v xml:space="preserve"> </v>
      </c>
      <c r="EA65" s="13" t="str">
        <f t="shared" si="91"/>
        <v xml:space="preserve"> </v>
      </c>
      <c r="EB65" s="13" t="str">
        <f t="shared" si="92"/>
        <v>1920A (i.e. 3xIr)</v>
      </c>
      <c r="EC65" s="13" t="str">
        <f t="shared" si="93"/>
        <v>2560A (i.e. 4xIr)</v>
      </c>
      <c r="ED65" s="13" t="str">
        <f t="shared" si="94"/>
        <v>2560A (i.e. 4xIr)</v>
      </c>
      <c r="EE65" s="13" t="str">
        <f t="shared" si="95"/>
        <v>2560A (i.e. 4xIr)</v>
      </c>
      <c r="EF65" s="27">
        <v>560.1</v>
      </c>
      <c r="EG65" s="13" t="str">
        <f t="shared" si="96"/>
        <v xml:space="preserve"> </v>
      </c>
      <c r="EH65" s="13" t="str">
        <f t="shared" si="97"/>
        <v xml:space="preserve"> </v>
      </c>
      <c r="EI65" s="13" t="str">
        <f t="shared" si="98"/>
        <v>0.1s, IxIxt on</v>
      </c>
      <c r="EJ65" s="13" t="str">
        <f t="shared" si="99"/>
        <v>0.1s, IxIxt on</v>
      </c>
      <c r="EK65" s="13" t="str">
        <f t="shared" si="100"/>
        <v>0.1s, IxIxt on</v>
      </c>
      <c r="EL65" s="13" t="str">
        <f t="shared" si="101"/>
        <v>0.1s, IxIxt on</v>
      </c>
      <c r="EM65" s="27">
        <v>560.1</v>
      </c>
      <c r="EN65" s="13" t="str">
        <f t="shared" si="102"/>
        <v xml:space="preserve"> </v>
      </c>
      <c r="EO65" s="13" t="str">
        <f t="shared" si="103"/>
        <v xml:space="preserve"> </v>
      </c>
      <c r="EP65" s="13" t="str">
        <f t="shared" si="104"/>
        <v>4800A (i.e. 6xIn)</v>
      </c>
      <c r="EQ65" s="13" t="str">
        <f t="shared" si="105"/>
        <v>4800A (i.e. 6xIn)</v>
      </c>
      <c r="ER65" s="13" t="str">
        <f t="shared" si="106"/>
        <v>4800A (i.e. 6xIn)</v>
      </c>
      <c r="ES65" s="13" t="str">
        <f t="shared" si="107"/>
        <v>6400A (i.e. 8xIn)</v>
      </c>
      <c r="ET65" s="27">
        <v>560.1</v>
      </c>
      <c r="EU65" s="13" t="str">
        <f t="shared" si="108"/>
        <v xml:space="preserve"> </v>
      </c>
      <c r="EV65" s="13" t="str">
        <f t="shared" si="109"/>
        <v xml:space="preserve"> </v>
      </c>
      <c r="EW65" s="13" t="str">
        <f t="shared" si="110"/>
        <v>N/A</v>
      </c>
      <c r="EX65" s="13" t="str">
        <f t="shared" si="111"/>
        <v>N/A</v>
      </c>
      <c r="EY65" s="13" t="str">
        <f t="shared" si="112"/>
        <v>N/A</v>
      </c>
      <c r="EZ65" s="13" t="str">
        <f t="shared" si="113"/>
        <v>N/A</v>
      </c>
      <c r="FA65" s="27">
        <v>560.1</v>
      </c>
      <c r="FB65" s="13" t="str">
        <f t="shared" si="114"/>
        <v xml:space="preserve"> </v>
      </c>
      <c r="FC65" s="13" t="str">
        <f t="shared" si="115"/>
        <v xml:space="preserve"> </v>
      </c>
      <c r="FD65" s="13" t="str">
        <f t="shared" si="116"/>
        <v>N/A</v>
      </c>
      <c r="FE65" s="13" t="str">
        <f t="shared" si="117"/>
        <v>N/A</v>
      </c>
      <c r="FF65" s="13" t="str">
        <f t="shared" si="118"/>
        <v>N/A</v>
      </c>
      <c r="FG65" s="13" t="str">
        <f t="shared" si="119"/>
        <v>N/A</v>
      </c>
    </row>
    <row r="66" spans="22:163" x14ac:dyDescent="0.25">
      <c r="V66" s="33"/>
      <c r="X66" s="27">
        <v>640.1</v>
      </c>
      <c r="Y66" s="13" t="str">
        <f t="shared" si="0"/>
        <v>LV cabinet is not suitable for T/F</v>
      </c>
      <c r="Z66" s="13" t="str">
        <f t="shared" si="1"/>
        <v>LV cabinet is not suitable for T/F</v>
      </c>
      <c r="AA66" s="13" t="str">
        <f t="shared" si="2"/>
        <v xml:space="preserve"> </v>
      </c>
      <c r="AB66" s="13" t="str">
        <f t="shared" si="3"/>
        <v xml:space="preserve"> </v>
      </c>
      <c r="AC66" s="13" t="str">
        <f t="shared" si="4"/>
        <v xml:space="preserve"> </v>
      </c>
      <c r="AD66" s="13" t="str">
        <f t="shared" si="5"/>
        <v xml:space="preserve"> </v>
      </c>
      <c r="AE66" s="27">
        <v>640.1</v>
      </c>
      <c r="AF66" s="13" t="str">
        <f t="shared" si="6"/>
        <v xml:space="preserve"> </v>
      </c>
      <c r="AG66" s="13" t="str">
        <f t="shared" si="7"/>
        <v xml:space="preserve"> </v>
      </c>
      <c r="AH66" s="13" t="str">
        <f t="shared" si="8"/>
        <v>Micrologic 5.0</v>
      </c>
      <c r="AI66" s="13" t="str">
        <f t="shared" si="9"/>
        <v>Micrologic 5.0</v>
      </c>
      <c r="AJ66" s="13" t="str">
        <f t="shared" si="10"/>
        <v>Micrologic 5.0</v>
      </c>
      <c r="AK66" s="13" t="str">
        <f t="shared" si="11"/>
        <v>Micrologic 5.0</v>
      </c>
      <c r="AL66" s="27">
        <v>640.1</v>
      </c>
      <c r="AM66" s="13" t="str">
        <f t="shared" si="12"/>
        <v xml:space="preserve"> </v>
      </c>
      <c r="AN66" s="13" t="str">
        <f t="shared" si="13"/>
        <v xml:space="preserve"> </v>
      </c>
      <c r="AO66" s="13" t="str">
        <f t="shared" si="14"/>
        <v>800A</v>
      </c>
      <c r="AP66" s="13" t="str">
        <f t="shared" si="15"/>
        <v>800A</v>
      </c>
      <c r="AQ66" s="13" t="str">
        <f t="shared" si="16"/>
        <v>800A</v>
      </c>
      <c r="AR66" s="13" t="str">
        <f t="shared" si="17"/>
        <v>800A</v>
      </c>
      <c r="AS66" s="27">
        <v>640.1</v>
      </c>
      <c r="AT66" s="13" t="str">
        <f t="shared" si="18"/>
        <v xml:space="preserve"> </v>
      </c>
      <c r="AU66" s="13" t="str">
        <f t="shared" si="19"/>
        <v xml:space="preserve"> </v>
      </c>
      <c r="AV66" s="13" t="str">
        <f t="shared" si="20"/>
        <v>800A (i.e. 1.0xIn)</v>
      </c>
      <c r="AW66" s="13" t="str">
        <f t="shared" si="21"/>
        <v>800A (i.e. 1.0xIn)</v>
      </c>
      <c r="AX66" s="13" t="str">
        <f t="shared" si="22"/>
        <v>800A (i.e. 1.0xIn)</v>
      </c>
      <c r="AY66" s="13" t="str">
        <f t="shared" si="23"/>
        <v>800A (i.e. 1.0xIn)</v>
      </c>
      <c r="AZ66" s="27">
        <v>640.1</v>
      </c>
      <c r="BA66" s="13" t="str">
        <f t="shared" si="24"/>
        <v xml:space="preserve"> </v>
      </c>
      <c r="BB66" s="13" t="str">
        <f t="shared" si="25"/>
        <v xml:space="preserve"> </v>
      </c>
      <c r="BC66" s="13" t="str">
        <f t="shared" si="26"/>
        <v>8s</v>
      </c>
      <c r="BD66" s="13" t="str">
        <f t="shared" si="27"/>
        <v>12s</v>
      </c>
      <c r="BE66" s="13" t="str">
        <f t="shared" si="28"/>
        <v>12s</v>
      </c>
      <c r="BF66" s="13" t="str">
        <f t="shared" si="29"/>
        <v>12s</v>
      </c>
      <c r="BG66" s="27">
        <v>640.1</v>
      </c>
      <c r="BH66" s="13" t="str">
        <f t="shared" si="30"/>
        <v xml:space="preserve"> </v>
      </c>
      <c r="BI66" s="13" t="str">
        <f t="shared" si="31"/>
        <v xml:space="preserve"> </v>
      </c>
      <c r="BJ66" s="13" t="str">
        <f t="shared" si="32"/>
        <v>2352A (i.e. 3xIr)</v>
      </c>
      <c r="BK66" s="13" t="str">
        <f t="shared" si="33"/>
        <v>3200A (i.e. 4xIr)</v>
      </c>
      <c r="BL66" s="13" t="str">
        <f t="shared" si="34"/>
        <v>3200A (i.e. 4xIr)</v>
      </c>
      <c r="BM66" s="13" t="str">
        <f t="shared" si="35"/>
        <v>3200A (i.e. 4xIr)</v>
      </c>
      <c r="BN66" s="27">
        <v>640.1</v>
      </c>
      <c r="BO66" s="13" t="str">
        <f t="shared" si="36"/>
        <v xml:space="preserve"> </v>
      </c>
      <c r="BP66" s="13" t="str">
        <f t="shared" si="37"/>
        <v xml:space="preserve"> </v>
      </c>
      <c r="BQ66" s="13" t="str">
        <f t="shared" si="38"/>
        <v>0.1s, IxIxt on</v>
      </c>
      <c r="BR66" s="13" t="str">
        <f t="shared" si="39"/>
        <v>0.2s, IxIxt on</v>
      </c>
      <c r="BS66" s="13" t="str">
        <f t="shared" si="40"/>
        <v>0.2s, IxIxt on</v>
      </c>
      <c r="BT66" s="13" t="str">
        <f t="shared" si="41"/>
        <v>0.2s, IxIxt on</v>
      </c>
      <c r="BU66" s="27">
        <v>640.1</v>
      </c>
      <c r="BV66" s="13" t="str">
        <f t="shared" si="42"/>
        <v xml:space="preserve"> </v>
      </c>
      <c r="BW66" s="13" t="str">
        <f t="shared" si="43"/>
        <v xml:space="preserve"> </v>
      </c>
      <c r="BX66" s="13" t="str">
        <f t="shared" si="44"/>
        <v>6400A (i.e. 8xIn)</v>
      </c>
      <c r="BY66" s="13" t="str">
        <f t="shared" si="45"/>
        <v>4800A (i.e. 6xIn)</v>
      </c>
      <c r="BZ66" s="13" t="str">
        <f t="shared" si="46"/>
        <v>4800A (i.e. 6xIn)</v>
      </c>
      <c r="CA66" s="13" t="str">
        <f t="shared" si="47"/>
        <v>8000A (i.e. 10xIn)</v>
      </c>
      <c r="CB66" s="27">
        <v>640.1</v>
      </c>
      <c r="CC66" s="13" t="str">
        <f t="shared" si="48"/>
        <v xml:space="preserve"> </v>
      </c>
      <c r="CD66" s="13" t="str">
        <f t="shared" si="49"/>
        <v xml:space="preserve"> </v>
      </c>
      <c r="CE66" s="13" t="str">
        <f t="shared" si="50"/>
        <v>N/A</v>
      </c>
      <c r="CF66" s="13" t="str">
        <f t="shared" si="51"/>
        <v>N/A</v>
      </c>
      <c r="CG66" s="13" t="str">
        <f t="shared" si="52"/>
        <v>N/A</v>
      </c>
      <c r="CH66" s="13" t="str">
        <f t="shared" si="53"/>
        <v>N/A</v>
      </c>
      <c r="CI66" s="27">
        <v>640.1</v>
      </c>
      <c r="CJ66" s="13" t="str">
        <f t="shared" si="54"/>
        <v xml:space="preserve"> </v>
      </c>
      <c r="CK66" s="13" t="str">
        <f t="shared" si="55"/>
        <v xml:space="preserve"> </v>
      </c>
      <c r="CL66" s="13" t="str">
        <f t="shared" si="56"/>
        <v>N/A</v>
      </c>
      <c r="CM66" s="13" t="str">
        <f t="shared" si="57"/>
        <v>N/A</v>
      </c>
      <c r="CN66" s="13" t="str">
        <f t="shared" si="58"/>
        <v>N/A</v>
      </c>
      <c r="CO66" s="13" t="str">
        <f t="shared" si="59"/>
        <v>N/A</v>
      </c>
      <c r="CP66" s="27">
        <v>640.1</v>
      </c>
      <c r="CQ66" s="13" t="str">
        <f t="shared" si="60"/>
        <v>LV cabinet is not suitable for T/F</v>
      </c>
      <c r="CR66" s="13" t="str">
        <f t="shared" si="61"/>
        <v>LV cabinet is not suitable for T/F</v>
      </c>
      <c r="CS66" s="13" t="str">
        <f t="shared" si="62"/>
        <v xml:space="preserve"> </v>
      </c>
      <c r="CT66" s="13" t="str">
        <f t="shared" si="63"/>
        <v xml:space="preserve"> </v>
      </c>
      <c r="CU66" s="13" t="str">
        <f t="shared" si="64"/>
        <v xml:space="preserve"> </v>
      </c>
      <c r="CV66" s="13" t="str">
        <f t="shared" si="65"/>
        <v xml:space="preserve"> </v>
      </c>
      <c r="CW66" s="27">
        <v>640.1</v>
      </c>
      <c r="CX66" s="13" t="str">
        <f t="shared" si="66"/>
        <v xml:space="preserve"> </v>
      </c>
      <c r="CY66" s="13" t="str">
        <f t="shared" si="67"/>
        <v xml:space="preserve"> </v>
      </c>
      <c r="CZ66" s="13" t="str">
        <f t="shared" si="68"/>
        <v>Micrologic 5.0</v>
      </c>
      <c r="DA66" s="13" t="str">
        <f t="shared" si="69"/>
        <v>Micrologic 5.0</v>
      </c>
      <c r="DB66" s="13" t="str">
        <f t="shared" si="70"/>
        <v>Micrologic 5.0</v>
      </c>
      <c r="DC66" s="13" t="str">
        <f t="shared" si="71"/>
        <v>Micrologic 5.0</v>
      </c>
      <c r="DD66" s="27">
        <v>640.1</v>
      </c>
      <c r="DE66" s="13" t="str">
        <f t="shared" si="72"/>
        <v xml:space="preserve"> </v>
      </c>
      <c r="DF66" s="13" t="str">
        <f t="shared" si="73"/>
        <v xml:space="preserve"> </v>
      </c>
      <c r="DG66" s="13" t="str">
        <f t="shared" si="74"/>
        <v>800A</v>
      </c>
      <c r="DH66" s="13" t="str">
        <f t="shared" si="75"/>
        <v>800A</v>
      </c>
      <c r="DI66" s="13" t="str">
        <f t="shared" si="76"/>
        <v>800A</v>
      </c>
      <c r="DJ66" s="13" t="str">
        <f t="shared" si="77"/>
        <v>800A</v>
      </c>
      <c r="DK66" s="27">
        <v>640.1</v>
      </c>
      <c r="DL66" s="13" t="str">
        <f t="shared" si="78"/>
        <v xml:space="preserve"> </v>
      </c>
      <c r="DM66" s="13" t="str">
        <f t="shared" si="79"/>
        <v xml:space="preserve"> </v>
      </c>
      <c r="DN66" s="13" t="str">
        <f t="shared" si="80"/>
        <v>720A (i.e. 0.9xIn)</v>
      </c>
      <c r="DO66" s="13" t="str">
        <f t="shared" si="81"/>
        <v>720A (i.e. 0.9xIn)</v>
      </c>
      <c r="DP66" s="13" t="str">
        <f t="shared" si="82"/>
        <v>720A (i.e. 0.9xIn)</v>
      </c>
      <c r="DQ66" s="13" t="str">
        <f t="shared" si="83"/>
        <v>720A (i.e. 0.9xIn)</v>
      </c>
      <c r="DR66" s="27">
        <v>640.1</v>
      </c>
      <c r="DS66" s="13" t="str">
        <f t="shared" si="84"/>
        <v xml:space="preserve"> </v>
      </c>
      <c r="DT66" s="13" t="str">
        <f t="shared" si="85"/>
        <v xml:space="preserve"> </v>
      </c>
      <c r="DU66" s="13" t="str">
        <f t="shared" si="86"/>
        <v>8s</v>
      </c>
      <c r="DV66" s="13" t="str">
        <f t="shared" si="87"/>
        <v>8s</v>
      </c>
      <c r="DW66" s="13" t="str">
        <f t="shared" si="88"/>
        <v>8s</v>
      </c>
      <c r="DX66" s="13" t="str">
        <f t="shared" si="89"/>
        <v>8s</v>
      </c>
      <c r="DY66" s="27">
        <v>640.1</v>
      </c>
      <c r="DZ66" s="13" t="str">
        <f t="shared" si="90"/>
        <v xml:space="preserve"> </v>
      </c>
      <c r="EA66" s="13" t="str">
        <f t="shared" si="91"/>
        <v xml:space="preserve"> </v>
      </c>
      <c r="EB66" s="13" t="str">
        <f t="shared" si="92"/>
        <v>1800A (i.e. 2.5xIr)</v>
      </c>
      <c r="EC66" s="13" t="str">
        <f t="shared" si="93"/>
        <v>2160A (i.e. 3xIr)</v>
      </c>
      <c r="ED66" s="13" t="str">
        <f t="shared" si="94"/>
        <v>2160A (i.e. 3xIr)</v>
      </c>
      <c r="EE66" s="13" t="str">
        <f t="shared" si="95"/>
        <v>2160A (i.e. 3xIr)</v>
      </c>
      <c r="EF66" s="27">
        <v>640.1</v>
      </c>
      <c r="EG66" s="13" t="str">
        <f t="shared" si="96"/>
        <v xml:space="preserve"> </v>
      </c>
      <c r="EH66" s="13" t="str">
        <f t="shared" si="97"/>
        <v xml:space="preserve"> </v>
      </c>
      <c r="EI66" s="13" t="str">
        <f t="shared" si="98"/>
        <v>0.1s, IxIxt on</v>
      </c>
      <c r="EJ66" s="13" t="str">
        <f t="shared" si="99"/>
        <v>0.1s, IxIxt on</v>
      </c>
      <c r="EK66" s="13" t="str">
        <f t="shared" si="100"/>
        <v>0.1s, IxIxt on</v>
      </c>
      <c r="EL66" s="13" t="str">
        <f t="shared" si="101"/>
        <v>0.1s, IxIxt on</v>
      </c>
      <c r="EM66" s="27">
        <v>640.1</v>
      </c>
      <c r="EN66" s="13" t="str">
        <f t="shared" si="102"/>
        <v xml:space="preserve"> </v>
      </c>
      <c r="EO66" s="13" t="str">
        <f t="shared" si="103"/>
        <v xml:space="preserve"> </v>
      </c>
      <c r="EP66" s="13" t="str">
        <f t="shared" si="104"/>
        <v>4800A (i.e. 6xIn)</v>
      </c>
      <c r="EQ66" s="13" t="str">
        <f t="shared" si="105"/>
        <v>3200A (i.e. 4xIn)</v>
      </c>
      <c r="ER66" s="13" t="str">
        <f t="shared" si="106"/>
        <v>3200A (i.e. 4xIn)</v>
      </c>
      <c r="ES66" s="13" t="str">
        <f t="shared" si="107"/>
        <v>6400A (i.e. 8xIn)</v>
      </c>
      <c r="ET66" s="27">
        <v>640.1</v>
      </c>
      <c r="EU66" s="13" t="str">
        <f t="shared" si="108"/>
        <v xml:space="preserve"> </v>
      </c>
      <c r="EV66" s="13" t="str">
        <f t="shared" si="109"/>
        <v xml:space="preserve"> </v>
      </c>
      <c r="EW66" s="13" t="str">
        <f t="shared" si="110"/>
        <v>N/A</v>
      </c>
      <c r="EX66" s="13" t="str">
        <f t="shared" si="111"/>
        <v>N/A</v>
      </c>
      <c r="EY66" s="13" t="str">
        <f t="shared" si="112"/>
        <v>N/A</v>
      </c>
      <c r="EZ66" s="13" t="str">
        <f t="shared" si="113"/>
        <v>N/A</v>
      </c>
      <c r="FA66" s="27">
        <v>640.1</v>
      </c>
      <c r="FB66" s="13" t="str">
        <f t="shared" si="114"/>
        <v xml:space="preserve"> </v>
      </c>
      <c r="FC66" s="13" t="str">
        <f t="shared" si="115"/>
        <v xml:space="preserve"> </v>
      </c>
      <c r="FD66" s="13" t="str">
        <f t="shared" si="116"/>
        <v>N/A</v>
      </c>
      <c r="FE66" s="13" t="str">
        <f t="shared" si="117"/>
        <v>N/A</v>
      </c>
      <c r="FF66" s="13" t="str">
        <f t="shared" si="118"/>
        <v>N/A</v>
      </c>
      <c r="FG66" s="13" t="str">
        <f t="shared" si="119"/>
        <v>N/A</v>
      </c>
    </row>
    <row r="67" spans="22:163" x14ac:dyDescent="0.25">
      <c r="V67" s="33"/>
      <c r="X67" s="27">
        <v>720.1</v>
      </c>
      <c r="Y67" s="13" t="str">
        <f t="shared" si="0"/>
        <v>LV cabinet is not suitable for T/F</v>
      </c>
      <c r="Z67" s="13" t="str">
        <f t="shared" si="1"/>
        <v>LV cabinet is not suitable for T/F</v>
      </c>
      <c r="AA67" s="13" t="str">
        <f t="shared" si="2"/>
        <v xml:space="preserve"> </v>
      </c>
      <c r="AB67" s="13" t="str">
        <f t="shared" si="3"/>
        <v xml:space="preserve"> </v>
      </c>
      <c r="AC67" s="13" t="str">
        <f t="shared" si="4"/>
        <v xml:space="preserve"> </v>
      </c>
      <c r="AD67" s="13" t="str">
        <f t="shared" si="5"/>
        <v xml:space="preserve"> </v>
      </c>
      <c r="AE67" s="27">
        <v>720.1</v>
      </c>
      <c r="AF67" s="13" t="str">
        <f t="shared" si="6"/>
        <v xml:space="preserve"> </v>
      </c>
      <c r="AG67" s="13" t="str">
        <f t="shared" si="7"/>
        <v xml:space="preserve"> </v>
      </c>
      <c r="AH67" s="13" t="str">
        <f t="shared" si="8"/>
        <v>Micrologic 5.0</v>
      </c>
      <c r="AI67" s="13" t="str">
        <f t="shared" si="9"/>
        <v>Micrologic 5.0</v>
      </c>
      <c r="AJ67" s="13" t="str">
        <f t="shared" si="10"/>
        <v>Micrologic 5.0</v>
      </c>
      <c r="AK67" s="13" t="str">
        <f t="shared" si="11"/>
        <v>Micrologic 5.0</v>
      </c>
      <c r="AL67" s="27">
        <v>720.1</v>
      </c>
      <c r="AM67" s="13" t="str">
        <f t="shared" si="12"/>
        <v xml:space="preserve"> </v>
      </c>
      <c r="AN67" s="13" t="str">
        <f t="shared" si="13"/>
        <v xml:space="preserve"> </v>
      </c>
      <c r="AO67" s="13" t="str">
        <f t="shared" si="14"/>
        <v>800A</v>
      </c>
      <c r="AP67" s="13" t="str">
        <f t="shared" si="15"/>
        <v>800A</v>
      </c>
      <c r="AQ67" s="13" t="str">
        <f t="shared" si="16"/>
        <v>800A</v>
      </c>
      <c r="AR67" s="13" t="str">
        <f t="shared" si="17"/>
        <v>800A</v>
      </c>
      <c r="AS67" s="27">
        <v>720.1</v>
      </c>
      <c r="AT67" s="13" t="str">
        <f t="shared" si="18"/>
        <v xml:space="preserve"> </v>
      </c>
      <c r="AU67" s="13" t="str">
        <f t="shared" si="19"/>
        <v xml:space="preserve"> </v>
      </c>
      <c r="AV67" s="13" t="str">
        <f t="shared" si="20"/>
        <v>800A (i.e. 1.0xIn)</v>
      </c>
      <c r="AW67" s="13" t="str">
        <f t="shared" si="21"/>
        <v>800A (i.e. 1.0xIn)</v>
      </c>
      <c r="AX67" s="13" t="str">
        <f t="shared" si="22"/>
        <v>800A (i.e. 1.0xIn)</v>
      </c>
      <c r="AY67" s="13" t="str">
        <f t="shared" si="23"/>
        <v>800A (i.e. 1.0xIn)</v>
      </c>
      <c r="AZ67" s="27">
        <v>720.1</v>
      </c>
      <c r="BA67" s="13" t="str">
        <f t="shared" si="24"/>
        <v xml:space="preserve"> </v>
      </c>
      <c r="BB67" s="13" t="str">
        <f t="shared" si="25"/>
        <v xml:space="preserve"> </v>
      </c>
      <c r="BC67" s="13" t="str">
        <f t="shared" si="26"/>
        <v>12s</v>
      </c>
      <c r="BD67" s="13" t="str">
        <f t="shared" si="27"/>
        <v>12s</v>
      </c>
      <c r="BE67" s="13" t="str">
        <f t="shared" si="28"/>
        <v>12s</v>
      </c>
      <c r="BF67" s="13" t="str">
        <f t="shared" si="29"/>
        <v>12s</v>
      </c>
      <c r="BG67" s="27">
        <v>720.1</v>
      </c>
      <c r="BH67" s="13" t="str">
        <f t="shared" si="30"/>
        <v xml:space="preserve"> </v>
      </c>
      <c r="BI67" s="13" t="str">
        <f t="shared" si="31"/>
        <v xml:space="preserve"> </v>
      </c>
      <c r="BJ67" s="13" t="str">
        <f t="shared" si="32"/>
        <v>2400A (i.e 3xIr)</v>
      </c>
      <c r="BK67" s="13" t="str">
        <f t="shared" si="33"/>
        <v>3200A (i.e. 4xIr)</v>
      </c>
      <c r="BL67" s="13" t="str">
        <f t="shared" si="34"/>
        <v>3200A (i.e. 4xIr)</v>
      </c>
      <c r="BM67" s="13" t="str">
        <f t="shared" si="35"/>
        <v>3200A (i.e. 4xIr)</v>
      </c>
      <c r="BN67" s="27">
        <v>720.1</v>
      </c>
      <c r="BO67" s="13" t="str">
        <f t="shared" si="36"/>
        <v xml:space="preserve"> </v>
      </c>
      <c r="BP67" s="13" t="str">
        <f t="shared" si="37"/>
        <v xml:space="preserve"> </v>
      </c>
      <c r="BQ67" s="13" t="str">
        <f t="shared" si="38"/>
        <v>0.1s, IxIxt on</v>
      </c>
      <c r="BR67" s="13" t="str">
        <f t="shared" si="39"/>
        <v>0.2s, IxIxt on</v>
      </c>
      <c r="BS67" s="13" t="str">
        <f t="shared" si="40"/>
        <v>0.2s, IxIxt on</v>
      </c>
      <c r="BT67" s="13" t="str">
        <f t="shared" si="41"/>
        <v>0.2s, IxIxt on</v>
      </c>
      <c r="BU67" s="27">
        <v>720.1</v>
      </c>
      <c r="BV67" s="13" t="str">
        <f t="shared" si="42"/>
        <v xml:space="preserve"> </v>
      </c>
      <c r="BW67" s="13" t="str">
        <f t="shared" si="43"/>
        <v xml:space="preserve"> </v>
      </c>
      <c r="BX67" s="13" t="str">
        <f t="shared" si="44"/>
        <v>6400A (i.e. 8xIn)</v>
      </c>
      <c r="BY67" s="13" t="str">
        <f t="shared" si="45"/>
        <v>4800A (i.e. 6xIn)</v>
      </c>
      <c r="BZ67" s="13" t="str">
        <f t="shared" si="46"/>
        <v>4800A (i.e. 6xIn)</v>
      </c>
      <c r="CA67" s="13" t="str">
        <f t="shared" si="47"/>
        <v>8000A (i.e. 10xIn)</v>
      </c>
      <c r="CB67" s="27">
        <v>720.1</v>
      </c>
      <c r="CC67" s="13" t="str">
        <f t="shared" si="48"/>
        <v xml:space="preserve"> </v>
      </c>
      <c r="CD67" s="13" t="str">
        <f t="shared" si="49"/>
        <v xml:space="preserve"> </v>
      </c>
      <c r="CE67" s="13" t="str">
        <f t="shared" si="50"/>
        <v>N/A</v>
      </c>
      <c r="CF67" s="13" t="str">
        <f t="shared" si="51"/>
        <v>N/A</v>
      </c>
      <c r="CG67" s="13" t="str">
        <f t="shared" si="52"/>
        <v>N/A</v>
      </c>
      <c r="CH67" s="13" t="str">
        <f t="shared" si="53"/>
        <v>N/A</v>
      </c>
      <c r="CI67" s="27">
        <v>720.1</v>
      </c>
      <c r="CJ67" s="13" t="str">
        <f t="shared" si="54"/>
        <v xml:space="preserve"> </v>
      </c>
      <c r="CK67" s="13" t="str">
        <f t="shared" si="55"/>
        <v xml:space="preserve"> </v>
      </c>
      <c r="CL67" s="13" t="str">
        <f t="shared" si="56"/>
        <v>N/A</v>
      </c>
      <c r="CM67" s="13" t="str">
        <f t="shared" si="57"/>
        <v>N/A</v>
      </c>
      <c r="CN67" s="13" t="str">
        <f t="shared" si="58"/>
        <v>N/A</v>
      </c>
      <c r="CO67" s="13" t="str">
        <f t="shared" si="59"/>
        <v>N/A</v>
      </c>
      <c r="CP67" s="27">
        <v>720.1</v>
      </c>
      <c r="CQ67" s="13" t="str">
        <f t="shared" si="60"/>
        <v>LV cabinet is not suitable for T/F</v>
      </c>
      <c r="CR67" s="13" t="str">
        <f t="shared" si="61"/>
        <v>LV cabinet is not suitable for T/F</v>
      </c>
      <c r="CS67" s="13" t="str">
        <f t="shared" si="62"/>
        <v xml:space="preserve"> </v>
      </c>
      <c r="CT67" s="13" t="str">
        <f t="shared" si="63"/>
        <v xml:space="preserve"> </v>
      </c>
      <c r="CU67" s="13" t="str">
        <f t="shared" si="64"/>
        <v xml:space="preserve"> </v>
      </c>
      <c r="CV67" s="13" t="str">
        <f t="shared" si="65"/>
        <v xml:space="preserve"> </v>
      </c>
      <c r="CW67" s="27">
        <v>720.1</v>
      </c>
      <c r="CX67" s="13" t="str">
        <f t="shared" si="66"/>
        <v xml:space="preserve"> </v>
      </c>
      <c r="CY67" s="13" t="str">
        <f t="shared" si="67"/>
        <v xml:space="preserve"> </v>
      </c>
      <c r="CZ67" s="13" t="str">
        <f t="shared" si="68"/>
        <v>Micrologic 5.0</v>
      </c>
      <c r="DA67" s="13" t="str">
        <f t="shared" si="69"/>
        <v>Micrologic 5.0</v>
      </c>
      <c r="DB67" s="13" t="str">
        <f t="shared" si="70"/>
        <v>Micrologic 5.0</v>
      </c>
      <c r="DC67" s="13" t="str">
        <f t="shared" si="71"/>
        <v>Micrologic 5.0</v>
      </c>
      <c r="DD67" s="27">
        <v>720.1</v>
      </c>
      <c r="DE67" s="13" t="str">
        <f t="shared" si="72"/>
        <v xml:space="preserve"> </v>
      </c>
      <c r="DF67" s="13" t="str">
        <f t="shared" si="73"/>
        <v xml:space="preserve"> </v>
      </c>
      <c r="DG67" s="13" t="str">
        <f t="shared" si="74"/>
        <v>800A</v>
      </c>
      <c r="DH67" s="13" t="str">
        <f t="shared" si="75"/>
        <v>800A</v>
      </c>
      <c r="DI67" s="13" t="str">
        <f t="shared" si="76"/>
        <v>800A</v>
      </c>
      <c r="DJ67" s="13" t="str">
        <f t="shared" si="77"/>
        <v>800A</v>
      </c>
      <c r="DK67" s="27">
        <v>720.1</v>
      </c>
      <c r="DL67" s="13" t="str">
        <f t="shared" si="78"/>
        <v xml:space="preserve"> </v>
      </c>
      <c r="DM67" s="13" t="str">
        <f t="shared" si="79"/>
        <v xml:space="preserve"> </v>
      </c>
      <c r="DN67" s="13" t="str">
        <f t="shared" si="80"/>
        <v>760A (i.e. 0.95xIn)</v>
      </c>
      <c r="DO67" s="13" t="str">
        <f t="shared" si="81"/>
        <v>760A (i.e. 0.95xIn)</v>
      </c>
      <c r="DP67" s="13" t="str">
        <f t="shared" si="82"/>
        <v>760A (i.e. 0.95xIn)</v>
      </c>
      <c r="DQ67" s="13" t="str">
        <f t="shared" si="83"/>
        <v>760A (i.e. 0.95xIn)</v>
      </c>
      <c r="DR67" s="27">
        <v>720.1</v>
      </c>
      <c r="DS67" s="13" t="str">
        <f t="shared" si="84"/>
        <v xml:space="preserve"> </v>
      </c>
      <c r="DT67" s="13" t="str">
        <f t="shared" si="85"/>
        <v xml:space="preserve"> </v>
      </c>
      <c r="DU67" s="13" t="str">
        <f t="shared" si="86"/>
        <v>8s</v>
      </c>
      <c r="DV67" s="13" t="str">
        <f t="shared" si="87"/>
        <v>8s</v>
      </c>
      <c r="DW67" s="13" t="str">
        <f t="shared" si="88"/>
        <v>8s</v>
      </c>
      <c r="DX67" s="13" t="str">
        <f t="shared" si="89"/>
        <v>8s</v>
      </c>
      <c r="DY67" s="27">
        <v>720.1</v>
      </c>
      <c r="DZ67" s="13" t="str">
        <f t="shared" si="90"/>
        <v xml:space="preserve"> </v>
      </c>
      <c r="EA67" s="13" t="str">
        <f t="shared" si="91"/>
        <v xml:space="preserve"> </v>
      </c>
      <c r="EB67" s="13" t="str">
        <f t="shared" si="92"/>
        <v>1900A (i.e. 2.5xIr)</v>
      </c>
      <c r="EC67" s="13" t="str">
        <f t="shared" si="93"/>
        <v>2280A (i.e. 3xIr)</v>
      </c>
      <c r="ED67" s="13" t="str">
        <f t="shared" si="94"/>
        <v>2280A (i.e. 3xIr)</v>
      </c>
      <c r="EE67" s="13" t="str">
        <f t="shared" si="95"/>
        <v>2280A (i.e. 3xIr)</v>
      </c>
      <c r="EF67" s="27">
        <v>720.1</v>
      </c>
      <c r="EG67" s="13" t="str">
        <f t="shared" si="96"/>
        <v xml:space="preserve"> </v>
      </c>
      <c r="EH67" s="13" t="str">
        <f t="shared" si="97"/>
        <v xml:space="preserve"> </v>
      </c>
      <c r="EI67" s="13" t="str">
        <f t="shared" si="98"/>
        <v>0.1s, IxIxt on</v>
      </c>
      <c r="EJ67" s="13" t="str">
        <f t="shared" si="99"/>
        <v>0.1s, IxIxt on</v>
      </c>
      <c r="EK67" s="13" t="str">
        <f t="shared" si="100"/>
        <v>0.1s, IxIxt on</v>
      </c>
      <c r="EL67" s="13" t="str">
        <f t="shared" si="101"/>
        <v>0.1s, IxIxt on</v>
      </c>
      <c r="EM67" s="27">
        <v>720.1</v>
      </c>
      <c r="EN67" s="13" t="str">
        <f t="shared" si="102"/>
        <v xml:space="preserve"> </v>
      </c>
      <c r="EO67" s="13" t="str">
        <f t="shared" si="103"/>
        <v xml:space="preserve"> </v>
      </c>
      <c r="EP67" s="13" t="str">
        <f t="shared" si="104"/>
        <v>4800A (i.e. 6xIn)</v>
      </c>
      <c r="EQ67" s="13" t="str">
        <f t="shared" si="105"/>
        <v>3200A (i.e. 4xIn)</v>
      </c>
      <c r="ER67" s="13" t="str">
        <f t="shared" si="106"/>
        <v>3200A (i.e. 4xIn)</v>
      </c>
      <c r="ES67" s="13" t="str">
        <f t="shared" si="107"/>
        <v>6400A (i.e. 8xIn)</v>
      </c>
      <c r="ET67" s="27">
        <v>720.1</v>
      </c>
      <c r="EU67" s="13" t="str">
        <f t="shared" si="108"/>
        <v xml:space="preserve"> </v>
      </c>
      <c r="EV67" s="13" t="str">
        <f t="shared" si="109"/>
        <v xml:space="preserve"> </v>
      </c>
      <c r="EW67" s="13" t="str">
        <f t="shared" si="110"/>
        <v>N/A</v>
      </c>
      <c r="EX67" s="13" t="str">
        <f t="shared" si="111"/>
        <v>N/A</v>
      </c>
      <c r="EY67" s="13" t="str">
        <f t="shared" si="112"/>
        <v>N/A</v>
      </c>
      <c r="EZ67" s="13" t="str">
        <f t="shared" si="113"/>
        <v>N/A</v>
      </c>
      <c r="FA67" s="27">
        <v>720.1</v>
      </c>
      <c r="FB67" s="13" t="str">
        <f t="shared" si="114"/>
        <v xml:space="preserve"> </v>
      </c>
      <c r="FC67" s="13" t="str">
        <f t="shared" si="115"/>
        <v xml:space="preserve"> </v>
      </c>
      <c r="FD67" s="13" t="str">
        <f t="shared" si="116"/>
        <v>N/A</v>
      </c>
      <c r="FE67" s="13" t="str">
        <f t="shared" si="117"/>
        <v>N/A</v>
      </c>
      <c r="FF67" s="13" t="str">
        <f t="shared" si="118"/>
        <v>N/A</v>
      </c>
      <c r="FG67" s="13" t="str">
        <f t="shared" si="119"/>
        <v>N/A</v>
      </c>
    </row>
    <row r="68" spans="22:163" x14ac:dyDescent="0.25">
      <c r="V68" s="33"/>
      <c r="X68" s="27">
        <v>725</v>
      </c>
      <c r="Y68" s="13" t="str">
        <f t="shared" si="0"/>
        <v>LV cabinet is not suitable for T/F</v>
      </c>
      <c r="Z68" s="13" t="str">
        <f t="shared" si="1"/>
        <v>LV cabinet is not suitable for T/F</v>
      </c>
      <c r="AA68" s="13" t="str">
        <f t="shared" si="2"/>
        <v>MCCB load is above T/F rating</v>
      </c>
      <c r="AB68" s="13" t="str">
        <f t="shared" si="3"/>
        <v xml:space="preserve"> </v>
      </c>
      <c r="AC68" s="13" t="str">
        <f t="shared" si="4"/>
        <v xml:space="preserve"> </v>
      </c>
      <c r="AD68" s="13" t="str">
        <f t="shared" si="5"/>
        <v xml:space="preserve"> </v>
      </c>
      <c r="AE68" s="27">
        <v>725</v>
      </c>
      <c r="AF68" s="13" t="str">
        <f t="shared" si="6"/>
        <v xml:space="preserve"> </v>
      </c>
      <c r="AG68" s="13" t="str">
        <f t="shared" si="7"/>
        <v xml:space="preserve"> </v>
      </c>
      <c r="AH68" s="13" t="str">
        <f t="shared" si="8"/>
        <v xml:space="preserve"> </v>
      </c>
      <c r="AI68" s="13" t="str">
        <f t="shared" si="9"/>
        <v>Micrologic 5.0</v>
      </c>
      <c r="AJ68" s="13" t="str">
        <f t="shared" si="10"/>
        <v>Micrologic 5.0</v>
      </c>
      <c r="AK68" s="13" t="str">
        <f t="shared" si="11"/>
        <v>Micrologic 5.0</v>
      </c>
      <c r="AL68" s="27">
        <v>725</v>
      </c>
      <c r="AM68" s="13" t="str">
        <f t="shared" si="12"/>
        <v xml:space="preserve"> </v>
      </c>
      <c r="AN68" s="13" t="str">
        <f t="shared" si="13"/>
        <v xml:space="preserve"> </v>
      </c>
      <c r="AO68" s="13" t="str">
        <f t="shared" si="14"/>
        <v xml:space="preserve"> </v>
      </c>
      <c r="AP68" s="13" t="str">
        <f t="shared" si="15"/>
        <v>800A</v>
      </c>
      <c r="AQ68" s="13" t="str">
        <f t="shared" si="16"/>
        <v>800A</v>
      </c>
      <c r="AR68" s="13" t="str">
        <f t="shared" si="17"/>
        <v>800A</v>
      </c>
      <c r="AS68" s="27">
        <v>725</v>
      </c>
      <c r="AT68" s="13" t="str">
        <f t="shared" si="18"/>
        <v xml:space="preserve"> </v>
      </c>
      <c r="AU68" s="13" t="str">
        <f t="shared" si="19"/>
        <v xml:space="preserve"> </v>
      </c>
      <c r="AV68" s="13" t="str">
        <f t="shared" si="20"/>
        <v xml:space="preserve"> </v>
      </c>
      <c r="AW68" s="13" t="str">
        <f t="shared" si="21"/>
        <v>800A (i.e. 1.0xIn)</v>
      </c>
      <c r="AX68" s="13" t="str">
        <f t="shared" si="22"/>
        <v>800A (i.e. 1.0xIn)</v>
      </c>
      <c r="AY68" s="13" t="str">
        <f t="shared" si="23"/>
        <v>800A (i.e. 1.0xIn)</v>
      </c>
      <c r="AZ68" s="27">
        <v>725</v>
      </c>
      <c r="BA68" s="13" t="str">
        <f t="shared" si="24"/>
        <v xml:space="preserve"> </v>
      </c>
      <c r="BB68" s="13" t="str">
        <f t="shared" si="25"/>
        <v xml:space="preserve"> </v>
      </c>
      <c r="BC68" s="13" t="str">
        <f t="shared" si="26"/>
        <v xml:space="preserve"> </v>
      </c>
      <c r="BD68" s="13" t="str">
        <f t="shared" si="27"/>
        <v>12s</v>
      </c>
      <c r="BE68" s="13" t="str">
        <f t="shared" si="28"/>
        <v>12s</v>
      </c>
      <c r="BF68" s="13" t="str">
        <f t="shared" si="29"/>
        <v>12s</v>
      </c>
      <c r="BG68" s="27">
        <v>725</v>
      </c>
      <c r="BH68" s="13" t="str">
        <f t="shared" si="30"/>
        <v xml:space="preserve"> </v>
      </c>
      <c r="BI68" s="13" t="str">
        <f t="shared" si="31"/>
        <v xml:space="preserve"> </v>
      </c>
      <c r="BJ68" s="13" t="str">
        <f t="shared" si="32"/>
        <v xml:space="preserve"> </v>
      </c>
      <c r="BK68" s="13" t="str">
        <f t="shared" si="33"/>
        <v>3200A (i.e. 4xIr)</v>
      </c>
      <c r="BL68" s="13" t="str">
        <f t="shared" si="34"/>
        <v>3200A (i.e. 4xIr)</v>
      </c>
      <c r="BM68" s="13" t="str">
        <f t="shared" si="35"/>
        <v>3200A (i.e. 4xIr)</v>
      </c>
      <c r="BN68" s="27">
        <v>725</v>
      </c>
      <c r="BO68" s="13" t="str">
        <f t="shared" si="36"/>
        <v xml:space="preserve"> </v>
      </c>
      <c r="BP68" s="13" t="str">
        <f t="shared" si="37"/>
        <v xml:space="preserve"> </v>
      </c>
      <c r="BQ68" s="13" t="str">
        <f t="shared" si="38"/>
        <v xml:space="preserve"> </v>
      </c>
      <c r="BR68" s="13" t="str">
        <f t="shared" si="39"/>
        <v>0.2s, IxIxt on</v>
      </c>
      <c r="BS68" s="13" t="str">
        <f t="shared" si="40"/>
        <v>0.2s, IxIxt on</v>
      </c>
      <c r="BT68" s="13" t="str">
        <f t="shared" si="41"/>
        <v>0.2s, IxIxt on</v>
      </c>
      <c r="BU68" s="27">
        <v>725</v>
      </c>
      <c r="BV68" s="13" t="str">
        <f t="shared" si="42"/>
        <v xml:space="preserve"> </v>
      </c>
      <c r="BW68" s="13" t="str">
        <f t="shared" si="43"/>
        <v xml:space="preserve"> </v>
      </c>
      <c r="BX68" s="13" t="str">
        <f t="shared" si="44"/>
        <v xml:space="preserve"> </v>
      </c>
      <c r="BY68" s="13" t="str">
        <f t="shared" si="45"/>
        <v>4800A (i.e. 6xIn)</v>
      </c>
      <c r="BZ68" s="13" t="str">
        <f t="shared" si="46"/>
        <v>4800A (i.e. 6xIn)</v>
      </c>
      <c r="CA68" s="13" t="str">
        <f t="shared" si="47"/>
        <v>8000A (i.e. 10xIn)</v>
      </c>
      <c r="CB68" s="27">
        <v>725</v>
      </c>
      <c r="CC68" s="13" t="str">
        <f t="shared" si="48"/>
        <v xml:space="preserve"> </v>
      </c>
      <c r="CD68" s="13" t="str">
        <f t="shared" si="49"/>
        <v xml:space="preserve"> </v>
      </c>
      <c r="CE68" s="13" t="str">
        <f t="shared" si="50"/>
        <v xml:space="preserve"> </v>
      </c>
      <c r="CF68" s="13" t="str">
        <f t="shared" si="51"/>
        <v>N/A</v>
      </c>
      <c r="CG68" s="13" t="str">
        <f t="shared" si="52"/>
        <v>N/A</v>
      </c>
      <c r="CH68" s="13" t="str">
        <f t="shared" si="53"/>
        <v>N/A</v>
      </c>
      <c r="CI68" s="27">
        <v>725</v>
      </c>
      <c r="CJ68" s="13" t="str">
        <f t="shared" si="54"/>
        <v xml:space="preserve"> </v>
      </c>
      <c r="CK68" s="13" t="str">
        <f t="shared" si="55"/>
        <v xml:space="preserve"> </v>
      </c>
      <c r="CL68" s="13" t="str">
        <f t="shared" si="56"/>
        <v xml:space="preserve"> </v>
      </c>
      <c r="CM68" s="13" t="str">
        <f t="shared" si="57"/>
        <v>N/A</v>
      </c>
      <c r="CN68" s="13" t="str">
        <f t="shared" si="58"/>
        <v>N/A</v>
      </c>
      <c r="CO68" s="13" t="str">
        <f t="shared" si="59"/>
        <v>N/A</v>
      </c>
      <c r="CP68" s="27">
        <v>725</v>
      </c>
      <c r="CQ68" s="13" t="str">
        <f t="shared" si="60"/>
        <v>LV cabinet is not suitable for T/F</v>
      </c>
      <c r="CR68" s="13" t="str">
        <f t="shared" si="61"/>
        <v>LV cabinet is not suitable for T/F</v>
      </c>
      <c r="CS68" s="13" t="str">
        <f t="shared" si="62"/>
        <v>MCCB load is above T/F rating</v>
      </c>
      <c r="CT68" s="13" t="str">
        <f t="shared" si="63"/>
        <v xml:space="preserve"> </v>
      </c>
      <c r="CU68" s="13" t="str">
        <f t="shared" si="64"/>
        <v xml:space="preserve"> </v>
      </c>
      <c r="CV68" s="13" t="str">
        <f t="shared" si="65"/>
        <v xml:space="preserve"> </v>
      </c>
      <c r="CW68" s="27">
        <v>725</v>
      </c>
      <c r="CX68" s="13" t="str">
        <f t="shared" si="66"/>
        <v xml:space="preserve"> </v>
      </c>
      <c r="CY68" s="13" t="str">
        <f t="shared" si="67"/>
        <v xml:space="preserve"> </v>
      </c>
      <c r="CZ68" s="13" t="str">
        <f t="shared" si="68"/>
        <v xml:space="preserve"> </v>
      </c>
      <c r="DA68" s="13" t="str">
        <f t="shared" si="69"/>
        <v>Micrologic 5.0</v>
      </c>
      <c r="DB68" s="13" t="str">
        <f t="shared" si="70"/>
        <v>Micrologic 5.0</v>
      </c>
      <c r="DC68" s="13" t="str">
        <f t="shared" si="71"/>
        <v>Micrologic 5.0</v>
      </c>
      <c r="DD68" s="27">
        <v>725</v>
      </c>
      <c r="DE68" s="13" t="str">
        <f t="shared" si="72"/>
        <v xml:space="preserve"> </v>
      </c>
      <c r="DF68" s="13" t="str">
        <f t="shared" si="73"/>
        <v xml:space="preserve"> </v>
      </c>
      <c r="DG68" s="13" t="str">
        <f t="shared" si="74"/>
        <v xml:space="preserve"> </v>
      </c>
      <c r="DH68" s="13" t="str">
        <f t="shared" si="75"/>
        <v>800A</v>
      </c>
      <c r="DI68" s="13" t="str">
        <f t="shared" si="76"/>
        <v>800A</v>
      </c>
      <c r="DJ68" s="13" t="str">
        <f t="shared" si="77"/>
        <v>800A</v>
      </c>
      <c r="DK68" s="27">
        <v>725</v>
      </c>
      <c r="DL68" s="13" t="str">
        <f t="shared" si="78"/>
        <v xml:space="preserve"> </v>
      </c>
      <c r="DM68" s="13" t="str">
        <f t="shared" si="79"/>
        <v xml:space="preserve"> </v>
      </c>
      <c r="DN68" s="13" t="str">
        <f t="shared" si="80"/>
        <v xml:space="preserve"> </v>
      </c>
      <c r="DO68" s="13" t="str">
        <f t="shared" si="81"/>
        <v>760A (i.e. 0.95xIn)</v>
      </c>
      <c r="DP68" s="13" t="str">
        <f t="shared" si="82"/>
        <v>760A (i.e. 0.95xIn)</v>
      </c>
      <c r="DQ68" s="13" t="str">
        <f t="shared" si="83"/>
        <v>760A (i.e. 0.95xIn)</v>
      </c>
      <c r="DR68" s="27">
        <v>725</v>
      </c>
      <c r="DS68" s="13" t="str">
        <f t="shared" si="84"/>
        <v xml:space="preserve"> </v>
      </c>
      <c r="DT68" s="13" t="str">
        <f t="shared" si="85"/>
        <v xml:space="preserve"> </v>
      </c>
      <c r="DU68" s="13" t="str">
        <f t="shared" si="86"/>
        <v xml:space="preserve"> </v>
      </c>
      <c r="DV68" s="13" t="str">
        <f t="shared" si="87"/>
        <v>8s</v>
      </c>
      <c r="DW68" s="13" t="str">
        <f t="shared" si="88"/>
        <v>8s</v>
      </c>
      <c r="DX68" s="13" t="str">
        <f t="shared" si="89"/>
        <v>8s</v>
      </c>
      <c r="DY68" s="27">
        <v>725</v>
      </c>
      <c r="DZ68" s="13" t="str">
        <f t="shared" si="90"/>
        <v xml:space="preserve"> </v>
      </c>
      <c r="EA68" s="13" t="str">
        <f t="shared" si="91"/>
        <v xml:space="preserve"> </v>
      </c>
      <c r="EB68" s="13" t="str">
        <f t="shared" si="92"/>
        <v xml:space="preserve"> </v>
      </c>
      <c r="EC68" s="13" t="str">
        <f t="shared" si="93"/>
        <v>2280A (i.e. 3xIr)</v>
      </c>
      <c r="ED68" s="13" t="str">
        <f t="shared" si="94"/>
        <v>2280A (i.e. 3xIr)</v>
      </c>
      <c r="EE68" s="13" t="str">
        <f t="shared" si="95"/>
        <v>2280A (i.e. 3xIr)</v>
      </c>
      <c r="EF68" s="27">
        <v>725</v>
      </c>
      <c r="EG68" s="13" t="str">
        <f t="shared" si="96"/>
        <v xml:space="preserve"> </v>
      </c>
      <c r="EH68" s="13" t="str">
        <f t="shared" si="97"/>
        <v xml:space="preserve"> </v>
      </c>
      <c r="EI68" s="13" t="str">
        <f t="shared" si="98"/>
        <v xml:space="preserve"> </v>
      </c>
      <c r="EJ68" s="13" t="str">
        <f t="shared" si="99"/>
        <v>0.1s, IxIxt on</v>
      </c>
      <c r="EK68" s="13" t="str">
        <f t="shared" si="100"/>
        <v>0.1s, IxIxt on</v>
      </c>
      <c r="EL68" s="13" t="str">
        <f t="shared" si="101"/>
        <v>0.1s, IxIxt on</v>
      </c>
      <c r="EM68" s="27">
        <v>725</v>
      </c>
      <c r="EN68" s="13" t="str">
        <f t="shared" si="102"/>
        <v xml:space="preserve"> </v>
      </c>
      <c r="EO68" s="13" t="str">
        <f t="shared" si="103"/>
        <v xml:space="preserve"> </v>
      </c>
      <c r="EP68" s="13" t="str">
        <f t="shared" si="104"/>
        <v xml:space="preserve"> </v>
      </c>
      <c r="EQ68" s="13" t="str">
        <f t="shared" si="105"/>
        <v>3200A (i.e. 4xIn)</v>
      </c>
      <c r="ER68" s="13" t="str">
        <f t="shared" si="106"/>
        <v>3200A (i.e. 4xIn)</v>
      </c>
      <c r="ES68" s="13" t="str">
        <f t="shared" si="107"/>
        <v>6400A (i.e. 8xIn)</v>
      </c>
      <c r="ET68" s="27">
        <v>725</v>
      </c>
      <c r="EU68" s="13" t="str">
        <f t="shared" si="108"/>
        <v xml:space="preserve"> </v>
      </c>
      <c r="EV68" s="13" t="str">
        <f t="shared" si="109"/>
        <v xml:space="preserve"> </v>
      </c>
      <c r="EW68" s="13" t="str">
        <f t="shared" si="110"/>
        <v xml:space="preserve"> </v>
      </c>
      <c r="EX68" s="13" t="str">
        <f t="shared" si="111"/>
        <v>N/A</v>
      </c>
      <c r="EY68" s="13" t="str">
        <f t="shared" si="112"/>
        <v>N/A</v>
      </c>
      <c r="EZ68" s="13" t="str">
        <f t="shared" si="113"/>
        <v>N/A</v>
      </c>
      <c r="FA68" s="27">
        <v>725</v>
      </c>
      <c r="FB68" s="13" t="str">
        <f t="shared" si="114"/>
        <v xml:space="preserve"> </v>
      </c>
      <c r="FC68" s="13" t="str">
        <f t="shared" si="115"/>
        <v xml:space="preserve"> </v>
      </c>
      <c r="FD68" s="13" t="str">
        <f t="shared" si="116"/>
        <v xml:space="preserve"> </v>
      </c>
      <c r="FE68" s="13" t="str">
        <f t="shared" si="117"/>
        <v>N/A</v>
      </c>
      <c r="FF68" s="13" t="str">
        <f t="shared" si="118"/>
        <v>N/A</v>
      </c>
      <c r="FG68" s="13" t="str">
        <f t="shared" si="119"/>
        <v>N/A</v>
      </c>
    </row>
    <row r="69" spans="22:163" x14ac:dyDescent="0.25">
      <c r="V69" s="33"/>
      <c r="X69" s="27">
        <v>760.1</v>
      </c>
      <c r="Y69" s="13" t="str">
        <f t="shared" si="0"/>
        <v>LV cabinet is not suitable for T/F</v>
      </c>
      <c r="Z69" s="13" t="str">
        <f t="shared" si="1"/>
        <v>LV cabinet is not suitable for T/F</v>
      </c>
      <c r="AA69" s="13" t="str">
        <f t="shared" si="2"/>
        <v>MCCB load is above T/F rating</v>
      </c>
      <c r="AB69" s="13" t="str">
        <f t="shared" si="3"/>
        <v xml:space="preserve"> </v>
      </c>
      <c r="AC69" s="13" t="str">
        <f t="shared" si="4"/>
        <v xml:space="preserve"> </v>
      </c>
      <c r="AD69" s="13" t="str">
        <f t="shared" si="5"/>
        <v xml:space="preserve"> </v>
      </c>
      <c r="AE69" s="27">
        <v>760.1</v>
      </c>
      <c r="AF69" s="13" t="str">
        <f t="shared" si="6"/>
        <v xml:space="preserve"> </v>
      </c>
      <c r="AG69" s="13" t="str">
        <f t="shared" si="7"/>
        <v xml:space="preserve"> </v>
      </c>
      <c r="AH69" s="13" t="str">
        <f t="shared" si="8"/>
        <v xml:space="preserve"> </v>
      </c>
      <c r="AI69" s="13" t="str">
        <f t="shared" si="9"/>
        <v>Micrologic 5.0</v>
      </c>
      <c r="AJ69" s="13" t="str">
        <f t="shared" si="10"/>
        <v>Micrologic 5.0</v>
      </c>
      <c r="AK69" s="13" t="str">
        <f t="shared" si="11"/>
        <v>Micrologic 5.0</v>
      </c>
      <c r="AL69" s="27">
        <v>760.1</v>
      </c>
      <c r="AM69" s="13" t="str">
        <f t="shared" si="12"/>
        <v xml:space="preserve"> </v>
      </c>
      <c r="AN69" s="13" t="str">
        <f t="shared" si="13"/>
        <v xml:space="preserve"> </v>
      </c>
      <c r="AO69" s="13" t="str">
        <f t="shared" si="14"/>
        <v xml:space="preserve"> </v>
      </c>
      <c r="AP69" s="13" t="str">
        <f t="shared" si="15"/>
        <v>800A</v>
      </c>
      <c r="AQ69" s="13" t="str">
        <f t="shared" si="16"/>
        <v>800A</v>
      </c>
      <c r="AR69" s="13" t="str">
        <f t="shared" si="17"/>
        <v>800A</v>
      </c>
      <c r="AS69" s="27">
        <v>760.1</v>
      </c>
      <c r="AT69" s="13" t="str">
        <f t="shared" si="18"/>
        <v xml:space="preserve"> </v>
      </c>
      <c r="AU69" s="13" t="str">
        <f t="shared" si="19"/>
        <v xml:space="preserve"> </v>
      </c>
      <c r="AV69" s="13" t="str">
        <f t="shared" si="20"/>
        <v xml:space="preserve"> </v>
      </c>
      <c r="AW69" s="13" t="str">
        <f t="shared" si="21"/>
        <v>800A (i.e. 1.0xIn)</v>
      </c>
      <c r="AX69" s="13" t="str">
        <f t="shared" si="22"/>
        <v>800A (i.e. 1.0xIn)</v>
      </c>
      <c r="AY69" s="13" t="str">
        <f t="shared" si="23"/>
        <v>800A (i.e. 1.0xIn)</v>
      </c>
      <c r="AZ69" s="27">
        <v>760.1</v>
      </c>
      <c r="BA69" s="13" t="str">
        <f t="shared" si="24"/>
        <v xml:space="preserve"> </v>
      </c>
      <c r="BB69" s="13" t="str">
        <f t="shared" si="25"/>
        <v xml:space="preserve"> </v>
      </c>
      <c r="BC69" s="13" t="str">
        <f t="shared" si="26"/>
        <v xml:space="preserve"> </v>
      </c>
      <c r="BD69" s="13" t="str">
        <f t="shared" si="27"/>
        <v>12s</v>
      </c>
      <c r="BE69" s="13" t="str">
        <f t="shared" si="28"/>
        <v>12s</v>
      </c>
      <c r="BF69" s="13" t="str">
        <f t="shared" si="29"/>
        <v>12s</v>
      </c>
      <c r="BG69" s="27">
        <v>760.1</v>
      </c>
      <c r="BH69" s="13" t="str">
        <f t="shared" si="30"/>
        <v xml:space="preserve"> </v>
      </c>
      <c r="BI69" s="13" t="str">
        <f t="shared" si="31"/>
        <v xml:space="preserve"> </v>
      </c>
      <c r="BJ69" s="13" t="str">
        <f t="shared" si="32"/>
        <v xml:space="preserve"> </v>
      </c>
      <c r="BK69" s="13" t="str">
        <f t="shared" si="33"/>
        <v>3200A (i.e. 4xIr)</v>
      </c>
      <c r="BL69" s="13" t="str">
        <f t="shared" si="34"/>
        <v>3200A (i.e. 4xIr)</v>
      </c>
      <c r="BM69" s="13" t="str">
        <f t="shared" si="35"/>
        <v>3200A (i.e. 4xIr)</v>
      </c>
      <c r="BN69" s="27">
        <v>760.1</v>
      </c>
      <c r="BO69" s="13" t="str">
        <f t="shared" si="36"/>
        <v xml:space="preserve"> </v>
      </c>
      <c r="BP69" s="13" t="str">
        <f t="shared" si="37"/>
        <v xml:space="preserve"> </v>
      </c>
      <c r="BQ69" s="13" t="str">
        <f t="shared" si="38"/>
        <v xml:space="preserve"> </v>
      </c>
      <c r="BR69" s="13" t="str">
        <f t="shared" si="39"/>
        <v>0.2s, IxIxt on</v>
      </c>
      <c r="BS69" s="13" t="str">
        <f t="shared" si="40"/>
        <v>0.2s, IxIxt on</v>
      </c>
      <c r="BT69" s="13" t="str">
        <f t="shared" si="41"/>
        <v>0.2s, IxIxt on</v>
      </c>
      <c r="BU69" s="27">
        <v>760.1</v>
      </c>
      <c r="BV69" s="13" t="str">
        <f t="shared" si="42"/>
        <v xml:space="preserve"> </v>
      </c>
      <c r="BW69" s="13" t="str">
        <f t="shared" si="43"/>
        <v xml:space="preserve"> </v>
      </c>
      <c r="BX69" s="13" t="str">
        <f t="shared" si="44"/>
        <v xml:space="preserve"> </v>
      </c>
      <c r="BY69" s="13" t="str">
        <f t="shared" si="45"/>
        <v>4800A (i.e. 6xIn)</v>
      </c>
      <c r="BZ69" s="13" t="str">
        <f t="shared" si="46"/>
        <v>4800A (i.e. 6xIn)</v>
      </c>
      <c r="CA69" s="13" t="str">
        <f t="shared" si="47"/>
        <v>8000A (i.e. 10xIn)</v>
      </c>
      <c r="CB69" s="27">
        <v>760.1</v>
      </c>
      <c r="CC69" s="13" t="str">
        <f t="shared" si="48"/>
        <v xml:space="preserve"> </v>
      </c>
      <c r="CD69" s="13" t="str">
        <f t="shared" si="49"/>
        <v xml:space="preserve"> </v>
      </c>
      <c r="CE69" s="13" t="str">
        <f t="shared" si="50"/>
        <v xml:space="preserve"> </v>
      </c>
      <c r="CF69" s="13" t="str">
        <f t="shared" si="51"/>
        <v>N/A</v>
      </c>
      <c r="CG69" s="13" t="str">
        <f t="shared" si="52"/>
        <v>N/A</v>
      </c>
      <c r="CH69" s="13" t="str">
        <f t="shared" si="53"/>
        <v>N/A</v>
      </c>
      <c r="CI69" s="27">
        <v>760.1</v>
      </c>
      <c r="CJ69" s="13" t="str">
        <f t="shared" si="54"/>
        <v xml:space="preserve"> </v>
      </c>
      <c r="CK69" s="13" t="str">
        <f t="shared" si="55"/>
        <v xml:space="preserve"> </v>
      </c>
      <c r="CL69" s="13" t="str">
        <f t="shared" si="56"/>
        <v xml:space="preserve"> </v>
      </c>
      <c r="CM69" s="13" t="str">
        <f t="shared" si="57"/>
        <v>N/A</v>
      </c>
      <c r="CN69" s="13" t="str">
        <f t="shared" si="58"/>
        <v>N/A</v>
      </c>
      <c r="CO69" s="13" t="str">
        <f t="shared" si="59"/>
        <v>N/A</v>
      </c>
      <c r="CP69" s="27">
        <v>760.1</v>
      </c>
      <c r="CQ69" s="13" t="str">
        <f t="shared" si="60"/>
        <v>LV cabinet is not suitable for T/F</v>
      </c>
      <c r="CR69" s="13" t="str">
        <f t="shared" si="61"/>
        <v>LV cabinet is not suitable for T/F</v>
      </c>
      <c r="CS69" s="13" t="str">
        <f t="shared" si="62"/>
        <v>MCCB load is above T/F rating</v>
      </c>
      <c r="CT69" s="13" t="str">
        <f t="shared" si="63"/>
        <v xml:space="preserve"> </v>
      </c>
      <c r="CU69" s="13" t="str">
        <f t="shared" si="64"/>
        <v xml:space="preserve"> </v>
      </c>
      <c r="CV69" s="13" t="str">
        <f t="shared" si="65"/>
        <v xml:space="preserve"> </v>
      </c>
      <c r="CW69" s="27">
        <v>760.1</v>
      </c>
      <c r="CX69" s="13" t="str">
        <f t="shared" si="66"/>
        <v xml:space="preserve"> </v>
      </c>
      <c r="CY69" s="13" t="str">
        <f t="shared" si="67"/>
        <v xml:space="preserve"> </v>
      </c>
      <c r="CZ69" s="13" t="str">
        <f t="shared" si="68"/>
        <v xml:space="preserve"> </v>
      </c>
      <c r="DA69" s="13" t="str">
        <f t="shared" si="69"/>
        <v>Micrologic 5.0</v>
      </c>
      <c r="DB69" s="13" t="str">
        <f t="shared" si="70"/>
        <v>Micrologic 5.0</v>
      </c>
      <c r="DC69" s="13" t="str">
        <f t="shared" si="71"/>
        <v>Micrologic 5.0</v>
      </c>
      <c r="DD69" s="27">
        <v>760.1</v>
      </c>
      <c r="DE69" s="13" t="str">
        <f t="shared" si="72"/>
        <v xml:space="preserve"> </v>
      </c>
      <c r="DF69" s="13" t="str">
        <f t="shared" si="73"/>
        <v xml:space="preserve"> </v>
      </c>
      <c r="DG69" s="13" t="str">
        <f t="shared" si="74"/>
        <v xml:space="preserve"> </v>
      </c>
      <c r="DH69" s="13" t="str">
        <f t="shared" si="75"/>
        <v>800A</v>
      </c>
      <c r="DI69" s="13" t="str">
        <f t="shared" si="76"/>
        <v>800A</v>
      </c>
      <c r="DJ69" s="13" t="str">
        <f t="shared" si="77"/>
        <v>800A</v>
      </c>
      <c r="DK69" s="27">
        <v>760.1</v>
      </c>
      <c r="DL69" s="13" t="str">
        <f t="shared" si="78"/>
        <v xml:space="preserve"> </v>
      </c>
      <c r="DM69" s="13" t="str">
        <f t="shared" si="79"/>
        <v xml:space="preserve"> </v>
      </c>
      <c r="DN69" s="13" t="str">
        <f t="shared" si="80"/>
        <v xml:space="preserve"> </v>
      </c>
      <c r="DO69" s="13" t="str">
        <f t="shared" si="81"/>
        <v>784A (i.e. 0.98xIn)</v>
      </c>
      <c r="DP69" s="13" t="str">
        <f t="shared" si="82"/>
        <v>784A (i.e. 0.98xIn)</v>
      </c>
      <c r="DQ69" s="13" t="str">
        <f t="shared" si="83"/>
        <v>784A (i.e. 0.98xIn)</v>
      </c>
      <c r="DR69" s="27">
        <v>760.1</v>
      </c>
      <c r="DS69" s="13" t="str">
        <f t="shared" si="84"/>
        <v xml:space="preserve"> </v>
      </c>
      <c r="DT69" s="13" t="str">
        <f t="shared" si="85"/>
        <v xml:space="preserve"> </v>
      </c>
      <c r="DU69" s="13" t="str">
        <f t="shared" si="86"/>
        <v xml:space="preserve"> </v>
      </c>
      <c r="DV69" s="13" t="str">
        <f t="shared" si="87"/>
        <v>8s</v>
      </c>
      <c r="DW69" s="13" t="str">
        <f t="shared" si="88"/>
        <v>8s</v>
      </c>
      <c r="DX69" s="13" t="str">
        <f t="shared" si="89"/>
        <v>8s</v>
      </c>
      <c r="DY69" s="27">
        <v>760.1</v>
      </c>
      <c r="DZ69" s="13" t="str">
        <f t="shared" si="90"/>
        <v xml:space="preserve"> </v>
      </c>
      <c r="EA69" s="13" t="str">
        <f t="shared" si="91"/>
        <v xml:space="preserve"> </v>
      </c>
      <c r="EB69" s="13" t="str">
        <f t="shared" si="92"/>
        <v xml:space="preserve"> </v>
      </c>
      <c r="EC69" s="13" t="str">
        <f t="shared" si="93"/>
        <v>2352A (i.e. 3xIr)</v>
      </c>
      <c r="ED69" s="13" t="str">
        <f t="shared" si="94"/>
        <v>2352A (i.e. 3xIr)</v>
      </c>
      <c r="EE69" s="13" t="str">
        <f t="shared" si="95"/>
        <v>2352A (i.e. 3xIr)</v>
      </c>
      <c r="EF69" s="27">
        <v>760.1</v>
      </c>
      <c r="EG69" s="13" t="str">
        <f t="shared" si="96"/>
        <v xml:space="preserve"> </v>
      </c>
      <c r="EH69" s="13" t="str">
        <f t="shared" si="97"/>
        <v xml:space="preserve"> </v>
      </c>
      <c r="EI69" s="13" t="str">
        <f t="shared" si="98"/>
        <v xml:space="preserve"> </v>
      </c>
      <c r="EJ69" s="13" t="str">
        <f t="shared" si="99"/>
        <v>0.1s, IxIxt on</v>
      </c>
      <c r="EK69" s="13" t="str">
        <f t="shared" si="100"/>
        <v>0.1s, IxIxt on</v>
      </c>
      <c r="EL69" s="13" t="str">
        <f t="shared" si="101"/>
        <v>0.1s, IxIxt on</v>
      </c>
      <c r="EM69" s="27">
        <v>760.1</v>
      </c>
      <c r="EN69" s="13" t="str">
        <f t="shared" si="102"/>
        <v xml:space="preserve"> </v>
      </c>
      <c r="EO69" s="13" t="str">
        <f t="shared" si="103"/>
        <v xml:space="preserve"> </v>
      </c>
      <c r="EP69" s="13" t="str">
        <f t="shared" si="104"/>
        <v xml:space="preserve"> </v>
      </c>
      <c r="EQ69" s="13" t="str">
        <f t="shared" si="105"/>
        <v>3200A (i.e. 4xIn)</v>
      </c>
      <c r="ER69" s="13" t="str">
        <f t="shared" si="106"/>
        <v>3200A (i.e. 4xIn)</v>
      </c>
      <c r="ES69" s="13" t="str">
        <f t="shared" si="107"/>
        <v>6400A (i.e. 8xIn)</v>
      </c>
      <c r="ET69" s="27">
        <v>760.1</v>
      </c>
      <c r="EU69" s="13" t="str">
        <f t="shared" si="108"/>
        <v xml:space="preserve"> </v>
      </c>
      <c r="EV69" s="13" t="str">
        <f t="shared" si="109"/>
        <v xml:space="preserve"> </v>
      </c>
      <c r="EW69" s="13" t="str">
        <f t="shared" si="110"/>
        <v xml:space="preserve"> </v>
      </c>
      <c r="EX69" s="13" t="str">
        <f t="shared" si="111"/>
        <v>N/A</v>
      </c>
      <c r="EY69" s="13" t="str">
        <f t="shared" si="112"/>
        <v>N/A</v>
      </c>
      <c r="EZ69" s="13" t="str">
        <f t="shared" si="113"/>
        <v>N/A</v>
      </c>
      <c r="FA69" s="27">
        <v>760.1</v>
      </c>
      <c r="FB69" s="13" t="str">
        <f t="shared" si="114"/>
        <v xml:space="preserve"> </v>
      </c>
      <c r="FC69" s="13" t="str">
        <f t="shared" si="115"/>
        <v xml:space="preserve"> </v>
      </c>
      <c r="FD69" s="13" t="str">
        <f t="shared" si="116"/>
        <v xml:space="preserve"> </v>
      </c>
      <c r="FE69" s="13" t="str">
        <f t="shared" si="117"/>
        <v>N/A</v>
      </c>
      <c r="FF69" s="13" t="str">
        <f t="shared" si="118"/>
        <v>N/A</v>
      </c>
      <c r="FG69" s="13" t="str">
        <f t="shared" si="119"/>
        <v>N/A</v>
      </c>
    </row>
    <row r="70" spans="22:163" x14ac:dyDescent="0.25">
      <c r="V70" s="33"/>
      <c r="X70" s="27">
        <v>784.1</v>
      </c>
      <c r="Y70" s="13" t="str">
        <f t="shared" si="0"/>
        <v>LV cabinet is not suitable for T/F</v>
      </c>
      <c r="Z70" s="13" t="str">
        <f t="shared" si="1"/>
        <v>LV cabinet is not suitable for T/F</v>
      </c>
      <c r="AA70" s="13" t="str">
        <f t="shared" si="2"/>
        <v>MCCB load is above T/F rating</v>
      </c>
      <c r="AB70" s="13" t="str">
        <f t="shared" si="3"/>
        <v xml:space="preserve"> </v>
      </c>
      <c r="AC70" s="13" t="str">
        <f t="shared" si="4"/>
        <v xml:space="preserve"> </v>
      </c>
      <c r="AD70" s="13" t="str">
        <f t="shared" si="5"/>
        <v xml:space="preserve"> </v>
      </c>
      <c r="AE70" s="27">
        <v>784.1</v>
      </c>
      <c r="AF70" s="13" t="str">
        <f t="shared" si="6"/>
        <v xml:space="preserve"> </v>
      </c>
      <c r="AG70" s="13" t="str">
        <f t="shared" si="7"/>
        <v xml:space="preserve"> </v>
      </c>
      <c r="AH70" s="13" t="str">
        <f t="shared" si="8"/>
        <v xml:space="preserve"> </v>
      </c>
      <c r="AI70" s="13" t="str">
        <f t="shared" si="9"/>
        <v>Micrologic 5.0</v>
      </c>
      <c r="AJ70" s="13" t="str">
        <f t="shared" si="10"/>
        <v>Micrologic 5.0</v>
      </c>
      <c r="AK70" s="13" t="str">
        <f t="shared" si="11"/>
        <v>Micrologic 5.0</v>
      </c>
      <c r="AL70" s="27">
        <v>784.1</v>
      </c>
      <c r="AM70" s="13" t="str">
        <f t="shared" si="12"/>
        <v xml:space="preserve"> </v>
      </c>
      <c r="AN70" s="13" t="str">
        <f t="shared" si="13"/>
        <v xml:space="preserve"> </v>
      </c>
      <c r="AO70" s="13" t="str">
        <f t="shared" si="14"/>
        <v xml:space="preserve"> </v>
      </c>
      <c r="AP70" s="13" t="str">
        <f t="shared" si="15"/>
        <v>800A</v>
      </c>
      <c r="AQ70" s="13" t="str">
        <f t="shared" si="16"/>
        <v>800A</v>
      </c>
      <c r="AR70" s="13" t="str">
        <f t="shared" si="17"/>
        <v>800A</v>
      </c>
      <c r="AS70" s="27">
        <v>784.1</v>
      </c>
      <c r="AT70" s="13" t="str">
        <f t="shared" si="18"/>
        <v xml:space="preserve"> </v>
      </c>
      <c r="AU70" s="13" t="str">
        <f t="shared" si="19"/>
        <v xml:space="preserve"> </v>
      </c>
      <c r="AV70" s="13" t="str">
        <f t="shared" si="20"/>
        <v xml:space="preserve"> </v>
      </c>
      <c r="AW70" s="13" t="str">
        <f t="shared" si="21"/>
        <v>800A (i.e. 1.0xIn)</v>
      </c>
      <c r="AX70" s="13" t="str">
        <f t="shared" si="22"/>
        <v>800A (i.e. 1.0xIn)</v>
      </c>
      <c r="AY70" s="13" t="str">
        <f t="shared" si="23"/>
        <v>800A (i.e. 1.0xIn)</v>
      </c>
      <c r="AZ70" s="27">
        <v>784.1</v>
      </c>
      <c r="BA70" s="13" t="str">
        <f t="shared" si="24"/>
        <v xml:space="preserve"> </v>
      </c>
      <c r="BB70" s="13" t="str">
        <f t="shared" si="25"/>
        <v xml:space="preserve"> </v>
      </c>
      <c r="BC70" s="13" t="str">
        <f t="shared" si="26"/>
        <v xml:space="preserve"> </v>
      </c>
      <c r="BD70" s="13" t="str">
        <f t="shared" si="27"/>
        <v>12s</v>
      </c>
      <c r="BE70" s="13" t="str">
        <f t="shared" si="28"/>
        <v>12s</v>
      </c>
      <c r="BF70" s="13" t="str">
        <f t="shared" si="29"/>
        <v>12s</v>
      </c>
      <c r="BG70" s="27">
        <v>784.1</v>
      </c>
      <c r="BH70" s="13" t="str">
        <f t="shared" si="30"/>
        <v xml:space="preserve"> </v>
      </c>
      <c r="BI70" s="13" t="str">
        <f t="shared" si="31"/>
        <v xml:space="preserve"> </v>
      </c>
      <c r="BJ70" s="13" t="str">
        <f t="shared" si="32"/>
        <v xml:space="preserve"> </v>
      </c>
      <c r="BK70" s="13" t="str">
        <f t="shared" si="33"/>
        <v>3200A (i.e. 4xIr)</v>
      </c>
      <c r="BL70" s="13" t="str">
        <f t="shared" si="34"/>
        <v>3200A (i.e. 4xIr)</v>
      </c>
      <c r="BM70" s="13" t="str">
        <f t="shared" si="35"/>
        <v>3200A (i.e. 4xIr)</v>
      </c>
      <c r="BN70" s="27">
        <v>784.1</v>
      </c>
      <c r="BO70" s="13" t="str">
        <f t="shared" si="36"/>
        <v xml:space="preserve"> </v>
      </c>
      <c r="BP70" s="13" t="str">
        <f t="shared" si="37"/>
        <v xml:space="preserve"> </v>
      </c>
      <c r="BQ70" s="13" t="str">
        <f t="shared" si="38"/>
        <v xml:space="preserve"> </v>
      </c>
      <c r="BR70" s="13" t="str">
        <f t="shared" si="39"/>
        <v>0.2s, IxIxt on</v>
      </c>
      <c r="BS70" s="13" t="str">
        <f t="shared" si="40"/>
        <v>0.2s, IxIxt on</v>
      </c>
      <c r="BT70" s="13" t="str">
        <f t="shared" si="41"/>
        <v>0.2s, IxIxt on</v>
      </c>
      <c r="BU70" s="27">
        <v>784.1</v>
      </c>
      <c r="BV70" s="13" t="str">
        <f t="shared" si="42"/>
        <v xml:space="preserve"> </v>
      </c>
      <c r="BW70" s="13" t="str">
        <f t="shared" si="43"/>
        <v xml:space="preserve"> </v>
      </c>
      <c r="BX70" s="13" t="str">
        <f t="shared" si="44"/>
        <v xml:space="preserve"> </v>
      </c>
      <c r="BY70" s="13" t="str">
        <f t="shared" si="45"/>
        <v>4800A (i.e. 6xIn)</v>
      </c>
      <c r="BZ70" s="13" t="str">
        <f t="shared" si="46"/>
        <v>4800A (i.e. 6xIn)</v>
      </c>
      <c r="CA70" s="13" t="str">
        <f t="shared" si="47"/>
        <v>8000A (i.e. 10xIn)</v>
      </c>
      <c r="CB70" s="27">
        <v>784.1</v>
      </c>
      <c r="CC70" s="13" t="str">
        <f t="shared" si="48"/>
        <v xml:space="preserve"> </v>
      </c>
      <c r="CD70" s="13" t="str">
        <f t="shared" si="49"/>
        <v xml:space="preserve"> </v>
      </c>
      <c r="CE70" s="13" t="str">
        <f t="shared" si="50"/>
        <v xml:space="preserve"> </v>
      </c>
      <c r="CF70" s="13" t="str">
        <f t="shared" si="51"/>
        <v>N/A</v>
      </c>
      <c r="CG70" s="13" t="str">
        <f t="shared" si="52"/>
        <v>N/A</v>
      </c>
      <c r="CH70" s="13" t="str">
        <f t="shared" si="53"/>
        <v>N/A</v>
      </c>
      <c r="CI70" s="27">
        <v>784.1</v>
      </c>
      <c r="CJ70" s="13" t="str">
        <f t="shared" si="54"/>
        <v xml:space="preserve"> </v>
      </c>
      <c r="CK70" s="13" t="str">
        <f t="shared" si="55"/>
        <v xml:space="preserve"> </v>
      </c>
      <c r="CL70" s="13" t="str">
        <f t="shared" si="56"/>
        <v xml:space="preserve"> </v>
      </c>
      <c r="CM70" s="13" t="str">
        <f t="shared" si="57"/>
        <v>N/A</v>
      </c>
      <c r="CN70" s="13" t="str">
        <f t="shared" si="58"/>
        <v>N/A</v>
      </c>
      <c r="CO70" s="13" t="str">
        <f t="shared" si="59"/>
        <v>N/A</v>
      </c>
      <c r="CP70" s="27">
        <v>784.1</v>
      </c>
      <c r="CQ70" s="13" t="str">
        <f t="shared" si="60"/>
        <v>LV cabinet is not suitable for T/F</v>
      </c>
      <c r="CR70" s="13" t="str">
        <f t="shared" si="61"/>
        <v>LV cabinet is not suitable for T/F</v>
      </c>
      <c r="CS70" s="13" t="str">
        <f t="shared" si="62"/>
        <v>MCCB load is above T/F rating</v>
      </c>
      <c r="CT70" s="13" t="str">
        <f t="shared" si="63"/>
        <v xml:space="preserve"> </v>
      </c>
      <c r="CU70" s="13" t="str">
        <f t="shared" si="64"/>
        <v xml:space="preserve"> </v>
      </c>
      <c r="CV70" s="13" t="str">
        <f t="shared" si="65"/>
        <v xml:space="preserve"> </v>
      </c>
      <c r="CW70" s="27">
        <v>784.1</v>
      </c>
      <c r="CX70" s="13" t="str">
        <f t="shared" si="66"/>
        <v xml:space="preserve"> </v>
      </c>
      <c r="CY70" s="13" t="str">
        <f t="shared" si="67"/>
        <v xml:space="preserve"> </v>
      </c>
      <c r="CZ70" s="13" t="str">
        <f t="shared" si="68"/>
        <v xml:space="preserve"> </v>
      </c>
      <c r="DA70" s="13" t="str">
        <f t="shared" si="69"/>
        <v>Micrologic 5.0</v>
      </c>
      <c r="DB70" s="13" t="str">
        <f t="shared" si="70"/>
        <v>Micrologic 5.0</v>
      </c>
      <c r="DC70" s="13" t="str">
        <f t="shared" si="71"/>
        <v>Micrologic 5.0</v>
      </c>
      <c r="DD70" s="27">
        <v>784.1</v>
      </c>
      <c r="DE70" s="13" t="str">
        <f t="shared" si="72"/>
        <v xml:space="preserve"> </v>
      </c>
      <c r="DF70" s="13" t="str">
        <f t="shared" si="73"/>
        <v xml:space="preserve"> </v>
      </c>
      <c r="DG70" s="13" t="str">
        <f t="shared" si="74"/>
        <v xml:space="preserve"> </v>
      </c>
      <c r="DH70" s="13" t="str">
        <f t="shared" si="75"/>
        <v>800A</v>
      </c>
      <c r="DI70" s="13" t="str">
        <f t="shared" si="76"/>
        <v>800A</v>
      </c>
      <c r="DJ70" s="13" t="str">
        <f t="shared" si="77"/>
        <v>800A</v>
      </c>
      <c r="DK70" s="27">
        <v>784.1</v>
      </c>
      <c r="DL70" s="13" t="str">
        <f t="shared" si="78"/>
        <v xml:space="preserve"> </v>
      </c>
      <c r="DM70" s="13" t="str">
        <f t="shared" si="79"/>
        <v xml:space="preserve"> </v>
      </c>
      <c r="DN70" s="13" t="str">
        <f t="shared" si="80"/>
        <v xml:space="preserve"> </v>
      </c>
      <c r="DO70" s="13" t="str">
        <f t="shared" si="81"/>
        <v>800A (i.e. 1.0xIn)</v>
      </c>
      <c r="DP70" s="13" t="str">
        <f t="shared" si="82"/>
        <v>800A (i.e. 1.0xIn)</v>
      </c>
      <c r="DQ70" s="13" t="str">
        <f t="shared" si="83"/>
        <v>800A (i.e. 1.0xIn)</v>
      </c>
      <c r="DR70" s="27">
        <v>784.1</v>
      </c>
      <c r="DS70" s="13" t="str">
        <f t="shared" si="84"/>
        <v xml:space="preserve"> </v>
      </c>
      <c r="DT70" s="13" t="str">
        <f t="shared" si="85"/>
        <v xml:space="preserve"> </v>
      </c>
      <c r="DU70" s="13" t="str">
        <f t="shared" si="86"/>
        <v xml:space="preserve"> </v>
      </c>
      <c r="DV70" s="13" t="str">
        <f t="shared" si="87"/>
        <v>8s</v>
      </c>
      <c r="DW70" s="13" t="str">
        <f t="shared" si="88"/>
        <v>8s</v>
      </c>
      <c r="DX70" s="13" t="str">
        <f t="shared" si="89"/>
        <v>8s</v>
      </c>
      <c r="DY70" s="27">
        <v>784.1</v>
      </c>
      <c r="DZ70" s="13" t="str">
        <f t="shared" si="90"/>
        <v xml:space="preserve"> </v>
      </c>
      <c r="EA70" s="13" t="str">
        <f t="shared" si="91"/>
        <v xml:space="preserve"> </v>
      </c>
      <c r="EB70" s="13" t="str">
        <f t="shared" si="92"/>
        <v xml:space="preserve"> </v>
      </c>
      <c r="EC70" s="13" t="str">
        <f t="shared" si="93"/>
        <v>2400A (i.e. 3xIr)</v>
      </c>
      <c r="ED70" s="13" t="str">
        <f t="shared" si="94"/>
        <v>2400A (i.e. 3xIr)</v>
      </c>
      <c r="EE70" s="13" t="str">
        <f t="shared" si="95"/>
        <v>2400A (i.e. 3xIr)</v>
      </c>
      <c r="EF70" s="27">
        <v>784.1</v>
      </c>
      <c r="EG70" s="13" t="str">
        <f t="shared" si="96"/>
        <v xml:space="preserve"> </v>
      </c>
      <c r="EH70" s="13" t="str">
        <f t="shared" si="97"/>
        <v xml:space="preserve"> </v>
      </c>
      <c r="EI70" s="13" t="str">
        <f t="shared" si="98"/>
        <v xml:space="preserve"> </v>
      </c>
      <c r="EJ70" s="13" t="str">
        <f t="shared" si="99"/>
        <v>0.1s, IxIxt on</v>
      </c>
      <c r="EK70" s="13" t="str">
        <f t="shared" si="100"/>
        <v>0.1s, IxIxt on</v>
      </c>
      <c r="EL70" s="13" t="str">
        <f t="shared" si="101"/>
        <v>0.1s, IxIxt on</v>
      </c>
      <c r="EM70" s="27">
        <v>784.1</v>
      </c>
      <c r="EN70" s="13" t="str">
        <f t="shared" si="102"/>
        <v xml:space="preserve"> </v>
      </c>
      <c r="EO70" s="13" t="str">
        <f t="shared" si="103"/>
        <v xml:space="preserve"> </v>
      </c>
      <c r="EP70" s="13" t="str">
        <f t="shared" si="104"/>
        <v xml:space="preserve"> </v>
      </c>
      <c r="EQ70" s="13" t="str">
        <f t="shared" si="105"/>
        <v>3200A (i.e. 4xIn)</v>
      </c>
      <c r="ER70" s="13" t="str">
        <f t="shared" si="106"/>
        <v>3200A (i.e. 4xIn)</v>
      </c>
      <c r="ES70" s="13" t="str">
        <f t="shared" si="107"/>
        <v>6400A (i.e. 8xIn)</v>
      </c>
      <c r="ET70" s="27">
        <v>784.1</v>
      </c>
      <c r="EU70" s="13" t="str">
        <f t="shared" si="108"/>
        <v xml:space="preserve"> </v>
      </c>
      <c r="EV70" s="13" t="str">
        <f t="shared" si="109"/>
        <v xml:space="preserve"> </v>
      </c>
      <c r="EW70" s="13" t="str">
        <f t="shared" si="110"/>
        <v xml:space="preserve"> </v>
      </c>
      <c r="EX70" s="13" t="str">
        <f t="shared" si="111"/>
        <v>N/A</v>
      </c>
      <c r="EY70" s="13" t="str">
        <f t="shared" si="112"/>
        <v>N/A</v>
      </c>
      <c r="EZ70" s="13" t="str">
        <f t="shared" si="113"/>
        <v>N/A</v>
      </c>
      <c r="FA70" s="27">
        <v>784.1</v>
      </c>
      <c r="FB70" s="13" t="str">
        <f t="shared" si="114"/>
        <v xml:space="preserve"> </v>
      </c>
      <c r="FC70" s="13" t="str">
        <f t="shared" si="115"/>
        <v xml:space="preserve"> </v>
      </c>
      <c r="FD70" s="13" t="str">
        <f t="shared" si="116"/>
        <v xml:space="preserve"> </v>
      </c>
      <c r="FE70" s="13" t="str">
        <f t="shared" si="117"/>
        <v>N/A</v>
      </c>
      <c r="FF70" s="13" t="str">
        <f t="shared" si="118"/>
        <v>N/A</v>
      </c>
      <c r="FG70" s="13" t="str">
        <f t="shared" si="119"/>
        <v>N/A</v>
      </c>
    </row>
    <row r="71" spans="22:163" x14ac:dyDescent="0.25">
      <c r="V71" s="33"/>
      <c r="X71" s="27">
        <v>800.1</v>
      </c>
      <c r="Y71" s="13" t="str">
        <f t="shared" si="0"/>
        <v>LV cabinet is not suitable for T/F</v>
      </c>
      <c r="Z71" s="13" t="str">
        <f t="shared" si="1"/>
        <v>LV cabinet is not suitable for T/F</v>
      </c>
      <c r="AA71" s="13" t="str">
        <f t="shared" si="2"/>
        <v>MCCB load is above T/F rating</v>
      </c>
      <c r="AB71" s="13" t="str">
        <f t="shared" si="3"/>
        <v>Load is above MCCB rating</v>
      </c>
      <c r="AC71" s="13" t="str">
        <f t="shared" si="4"/>
        <v>Load is above MCCB rating</v>
      </c>
      <c r="AD71" s="13" t="str">
        <f t="shared" si="5"/>
        <v>Load is above MCCB rating</v>
      </c>
      <c r="AE71" s="27">
        <v>800.1</v>
      </c>
      <c r="AF71" s="13" t="str">
        <f t="shared" si="6"/>
        <v xml:space="preserve"> </v>
      </c>
      <c r="AG71" s="13" t="str">
        <f t="shared" si="7"/>
        <v xml:space="preserve"> </v>
      </c>
      <c r="AH71" s="13" t="str">
        <f t="shared" si="8"/>
        <v xml:space="preserve"> </v>
      </c>
      <c r="AI71" s="13" t="str">
        <f t="shared" si="9"/>
        <v xml:space="preserve"> </v>
      </c>
      <c r="AJ71" s="13" t="str">
        <f t="shared" si="10"/>
        <v xml:space="preserve"> </v>
      </c>
      <c r="AK71" s="13" t="str">
        <f t="shared" si="11"/>
        <v xml:space="preserve"> </v>
      </c>
      <c r="AL71" s="27">
        <v>800.1</v>
      </c>
      <c r="AM71" s="13" t="str">
        <f t="shared" si="12"/>
        <v xml:space="preserve"> </v>
      </c>
      <c r="AN71" s="13" t="str">
        <f t="shared" si="13"/>
        <v xml:space="preserve"> </v>
      </c>
      <c r="AO71" s="13" t="str">
        <f t="shared" si="14"/>
        <v xml:space="preserve"> </v>
      </c>
      <c r="AP71" s="13" t="str">
        <f t="shared" si="15"/>
        <v xml:space="preserve"> </v>
      </c>
      <c r="AQ71" s="13" t="str">
        <f t="shared" si="16"/>
        <v xml:space="preserve"> </v>
      </c>
      <c r="AR71" s="13" t="str">
        <f t="shared" si="17"/>
        <v xml:space="preserve"> </v>
      </c>
      <c r="AS71" s="27">
        <v>800.1</v>
      </c>
      <c r="AT71" s="13" t="str">
        <f t="shared" si="18"/>
        <v xml:space="preserve"> </v>
      </c>
      <c r="AU71" s="13" t="str">
        <f t="shared" si="19"/>
        <v xml:space="preserve"> </v>
      </c>
      <c r="AV71" s="13" t="str">
        <f t="shared" si="20"/>
        <v xml:space="preserve"> </v>
      </c>
      <c r="AW71" s="13" t="str">
        <f t="shared" si="21"/>
        <v xml:space="preserve"> </v>
      </c>
      <c r="AX71" s="13" t="str">
        <f t="shared" si="22"/>
        <v xml:space="preserve"> </v>
      </c>
      <c r="AY71" s="13" t="str">
        <f t="shared" si="23"/>
        <v xml:space="preserve"> </v>
      </c>
      <c r="AZ71" s="27">
        <v>800.1</v>
      </c>
      <c r="BA71" s="13" t="str">
        <f t="shared" si="24"/>
        <v xml:space="preserve"> </v>
      </c>
      <c r="BB71" s="13" t="str">
        <f t="shared" si="25"/>
        <v xml:space="preserve"> </v>
      </c>
      <c r="BC71" s="13" t="str">
        <f t="shared" si="26"/>
        <v xml:space="preserve"> </v>
      </c>
      <c r="BD71" s="13" t="str">
        <f t="shared" si="27"/>
        <v xml:space="preserve"> </v>
      </c>
      <c r="BE71" s="13" t="str">
        <f t="shared" si="28"/>
        <v xml:space="preserve"> </v>
      </c>
      <c r="BF71" s="13" t="str">
        <f t="shared" si="29"/>
        <v xml:space="preserve"> </v>
      </c>
      <c r="BG71" s="27">
        <v>800.1</v>
      </c>
      <c r="BH71" s="13" t="str">
        <f t="shared" si="30"/>
        <v xml:space="preserve"> </v>
      </c>
      <c r="BI71" s="13" t="str">
        <f t="shared" si="31"/>
        <v xml:space="preserve"> </v>
      </c>
      <c r="BJ71" s="13" t="str">
        <f t="shared" si="32"/>
        <v xml:space="preserve"> </v>
      </c>
      <c r="BK71" s="13" t="str">
        <f t="shared" si="33"/>
        <v xml:space="preserve"> </v>
      </c>
      <c r="BL71" s="13" t="str">
        <f t="shared" si="34"/>
        <v xml:space="preserve"> </v>
      </c>
      <c r="BM71" s="13" t="str">
        <f t="shared" si="35"/>
        <v xml:space="preserve"> </v>
      </c>
      <c r="BN71" s="27">
        <v>800.1</v>
      </c>
      <c r="BO71" s="13" t="str">
        <f t="shared" si="36"/>
        <v xml:space="preserve"> </v>
      </c>
      <c r="BP71" s="13" t="str">
        <f t="shared" si="37"/>
        <v xml:space="preserve"> </v>
      </c>
      <c r="BQ71" s="13" t="str">
        <f t="shared" si="38"/>
        <v xml:space="preserve"> </v>
      </c>
      <c r="BR71" s="13" t="str">
        <f t="shared" si="39"/>
        <v xml:space="preserve"> </v>
      </c>
      <c r="BS71" s="13" t="str">
        <f t="shared" si="40"/>
        <v xml:space="preserve"> </v>
      </c>
      <c r="BT71" s="13" t="str">
        <f t="shared" si="41"/>
        <v xml:space="preserve"> </v>
      </c>
      <c r="BU71" s="27">
        <v>800.1</v>
      </c>
      <c r="BV71" s="13" t="str">
        <f t="shared" si="42"/>
        <v xml:space="preserve"> </v>
      </c>
      <c r="BW71" s="13" t="str">
        <f t="shared" si="43"/>
        <v xml:space="preserve"> </v>
      </c>
      <c r="BX71" s="13" t="str">
        <f t="shared" si="44"/>
        <v xml:space="preserve"> </v>
      </c>
      <c r="BY71" s="13" t="str">
        <f t="shared" si="45"/>
        <v xml:space="preserve"> </v>
      </c>
      <c r="BZ71" s="13" t="str">
        <f t="shared" si="46"/>
        <v xml:space="preserve"> </v>
      </c>
      <c r="CA71" s="13" t="str">
        <f t="shared" si="47"/>
        <v xml:space="preserve"> </v>
      </c>
      <c r="CB71" s="27">
        <v>800.1</v>
      </c>
      <c r="CC71" s="13" t="str">
        <f t="shared" si="48"/>
        <v xml:space="preserve"> </v>
      </c>
      <c r="CD71" s="13" t="str">
        <f t="shared" si="49"/>
        <v xml:space="preserve"> </v>
      </c>
      <c r="CE71" s="13" t="str">
        <f t="shared" si="50"/>
        <v xml:space="preserve"> </v>
      </c>
      <c r="CF71" s="13" t="str">
        <f t="shared" si="51"/>
        <v xml:space="preserve"> </v>
      </c>
      <c r="CG71" s="13" t="str">
        <f t="shared" si="52"/>
        <v xml:space="preserve"> </v>
      </c>
      <c r="CH71" s="13" t="str">
        <f t="shared" si="53"/>
        <v xml:space="preserve"> </v>
      </c>
      <c r="CI71" s="27">
        <v>800.1</v>
      </c>
      <c r="CJ71" s="13" t="str">
        <f t="shared" si="54"/>
        <v xml:space="preserve"> </v>
      </c>
      <c r="CK71" s="13" t="str">
        <f t="shared" si="55"/>
        <v xml:space="preserve"> </v>
      </c>
      <c r="CL71" s="13" t="str">
        <f t="shared" si="56"/>
        <v xml:space="preserve"> </v>
      </c>
      <c r="CM71" s="13" t="str">
        <f t="shared" si="57"/>
        <v xml:space="preserve"> </v>
      </c>
      <c r="CN71" s="13" t="str">
        <f t="shared" si="58"/>
        <v xml:space="preserve"> </v>
      </c>
      <c r="CO71" s="13" t="str">
        <f t="shared" si="59"/>
        <v xml:space="preserve"> </v>
      </c>
      <c r="CP71" s="27">
        <v>800.1</v>
      </c>
      <c r="CQ71" s="13" t="str">
        <f t="shared" si="60"/>
        <v>LV cabinet is not suitable for T/F</v>
      </c>
      <c r="CR71" s="13" t="str">
        <f t="shared" si="61"/>
        <v>LV cabinet is not suitable for T/F</v>
      </c>
      <c r="CS71" s="13" t="str">
        <f t="shared" si="62"/>
        <v>MCCB load is above T/F rating</v>
      </c>
      <c r="CT71" s="13" t="str">
        <f t="shared" si="63"/>
        <v>Load is above MCCB rating</v>
      </c>
      <c r="CU71" s="13" t="str">
        <f t="shared" si="64"/>
        <v>Load is above MCCB rating</v>
      </c>
      <c r="CV71" s="13" t="str">
        <f t="shared" si="65"/>
        <v>Load is above MCCB rating</v>
      </c>
      <c r="CW71" s="27">
        <v>800.1</v>
      </c>
      <c r="CX71" s="13" t="str">
        <f t="shared" si="66"/>
        <v xml:space="preserve"> </v>
      </c>
      <c r="CY71" s="13" t="str">
        <f t="shared" si="67"/>
        <v xml:space="preserve"> </v>
      </c>
      <c r="CZ71" s="13" t="str">
        <f t="shared" si="68"/>
        <v xml:space="preserve"> </v>
      </c>
      <c r="DA71" s="13" t="str">
        <f t="shared" si="69"/>
        <v xml:space="preserve"> </v>
      </c>
      <c r="DB71" s="13" t="str">
        <f t="shared" si="70"/>
        <v xml:space="preserve"> </v>
      </c>
      <c r="DC71" s="13" t="str">
        <f t="shared" si="71"/>
        <v xml:space="preserve"> </v>
      </c>
      <c r="DD71" s="27">
        <v>800.1</v>
      </c>
      <c r="DE71" s="13" t="str">
        <f t="shared" si="72"/>
        <v xml:space="preserve"> </v>
      </c>
      <c r="DF71" s="13" t="str">
        <f t="shared" si="73"/>
        <v xml:space="preserve"> </v>
      </c>
      <c r="DG71" s="13" t="str">
        <f t="shared" si="74"/>
        <v xml:space="preserve"> </v>
      </c>
      <c r="DH71" s="13" t="str">
        <f t="shared" si="75"/>
        <v xml:space="preserve"> </v>
      </c>
      <c r="DI71" s="13" t="str">
        <f t="shared" si="76"/>
        <v xml:space="preserve"> </v>
      </c>
      <c r="DJ71" s="13" t="str">
        <f t="shared" si="77"/>
        <v xml:space="preserve"> </v>
      </c>
      <c r="DK71" s="27">
        <v>800.1</v>
      </c>
      <c r="DL71" s="13" t="str">
        <f t="shared" si="78"/>
        <v xml:space="preserve"> </v>
      </c>
      <c r="DM71" s="13" t="str">
        <f t="shared" si="79"/>
        <v xml:space="preserve"> </v>
      </c>
      <c r="DN71" s="13" t="str">
        <f t="shared" si="80"/>
        <v xml:space="preserve"> </v>
      </c>
      <c r="DO71" s="13" t="str">
        <f t="shared" si="81"/>
        <v xml:space="preserve"> </v>
      </c>
      <c r="DP71" s="13" t="str">
        <f t="shared" si="82"/>
        <v xml:space="preserve"> </v>
      </c>
      <c r="DQ71" s="13" t="str">
        <f t="shared" si="83"/>
        <v xml:space="preserve"> </v>
      </c>
      <c r="DR71" s="27">
        <v>800.1</v>
      </c>
      <c r="DS71" s="13" t="str">
        <f t="shared" si="84"/>
        <v xml:space="preserve"> </v>
      </c>
      <c r="DT71" s="13" t="str">
        <f t="shared" si="85"/>
        <v xml:space="preserve"> </v>
      </c>
      <c r="DU71" s="13" t="str">
        <f t="shared" si="86"/>
        <v xml:space="preserve"> </v>
      </c>
      <c r="DV71" s="13" t="str">
        <f t="shared" si="87"/>
        <v xml:space="preserve"> </v>
      </c>
      <c r="DW71" s="13" t="str">
        <f t="shared" si="88"/>
        <v xml:space="preserve"> </v>
      </c>
      <c r="DX71" s="13" t="str">
        <f t="shared" si="89"/>
        <v xml:space="preserve"> </v>
      </c>
      <c r="DY71" s="27">
        <v>800.1</v>
      </c>
      <c r="DZ71" s="13" t="str">
        <f t="shared" si="90"/>
        <v xml:space="preserve"> </v>
      </c>
      <c r="EA71" s="13" t="str">
        <f t="shared" si="91"/>
        <v xml:space="preserve"> </v>
      </c>
      <c r="EB71" s="13" t="str">
        <f t="shared" si="92"/>
        <v xml:space="preserve"> </v>
      </c>
      <c r="EC71" s="13" t="str">
        <f t="shared" si="93"/>
        <v xml:space="preserve"> </v>
      </c>
      <c r="ED71" s="13" t="str">
        <f t="shared" si="94"/>
        <v xml:space="preserve"> </v>
      </c>
      <c r="EE71" s="13" t="str">
        <f t="shared" si="95"/>
        <v xml:space="preserve"> </v>
      </c>
      <c r="EF71" s="27">
        <v>800.1</v>
      </c>
      <c r="EG71" s="13" t="str">
        <f t="shared" si="96"/>
        <v xml:space="preserve"> </v>
      </c>
      <c r="EH71" s="13" t="str">
        <f t="shared" si="97"/>
        <v xml:space="preserve"> </v>
      </c>
      <c r="EI71" s="13" t="str">
        <f t="shared" si="98"/>
        <v xml:space="preserve"> </v>
      </c>
      <c r="EJ71" s="13" t="str">
        <f t="shared" si="99"/>
        <v xml:space="preserve"> </v>
      </c>
      <c r="EK71" s="13" t="str">
        <f t="shared" si="100"/>
        <v xml:space="preserve"> </v>
      </c>
      <c r="EL71" s="13" t="str">
        <f t="shared" si="101"/>
        <v xml:space="preserve"> </v>
      </c>
      <c r="EM71" s="27">
        <v>800.1</v>
      </c>
      <c r="EN71" s="13" t="str">
        <f t="shared" si="102"/>
        <v xml:space="preserve"> </v>
      </c>
      <c r="EO71" s="13" t="str">
        <f t="shared" si="103"/>
        <v xml:space="preserve"> </v>
      </c>
      <c r="EP71" s="13" t="str">
        <f t="shared" si="104"/>
        <v xml:space="preserve"> </v>
      </c>
      <c r="EQ71" s="13" t="str">
        <f t="shared" si="105"/>
        <v xml:space="preserve"> </v>
      </c>
      <c r="ER71" s="13" t="str">
        <f t="shared" si="106"/>
        <v xml:space="preserve"> </v>
      </c>
      <c r="ES71" s="13" t="str">
        <f t="shared" si="107"/>
        <v xml:space="preserve"> </v>
      </c>
      <c r="ET71" s="27">
        <v>800.1</v>
      </c>
      <c r="EU71" s="13" t="str">
        <f t="shared" si="108"/>
        <v xml:space="preserve"> </v>
      </c>
      <c r="EV71" s="13" t="str">
        <f t="shared" si="109"/>
        <v xml:space="preserve"> </v>
      </c>
      <c r="EW71" s="13" t="str">
        <f t="shared" si="110"/>
        <v xml:space="preserve"> </v>
      </c>
      <c r="EX71" s="13" t="str">
        <f t="shared" si="111"/>
        <v xml:space="preserve"> </v>
      </c>
      <c r="EY71" s="13" t="str">
        <f t="shared" si="112"/>
        <v xml:space="preserve"> </v>
      </c>
      <c r="EZ71" s="13" t="str">
        <f t="shared" si="113"/>
        <v xml:space="preserve"> </v>
      </c>
      <c r="FA71" s="27">
        <v>800.1</v>
      </c>
      <c r="FB71" s="13" t="str">
        <f t="shared" si="114"/>
        <v xml:space="preserve"> </v>
      </c>
      <c r="FC71" s="13" t="str">
        <f t="shared" si="115"/>
        <v xml:space="preserve"> </v>
      </c>
      <c r="FD71" s="13" t="str">
        <f t="shared" si="116"/>
        <v xml:space="preserve"> </v>
      </c>
      <c r="FE71" s="13" t="str">
        <f t="shared" si="117"/>
        <v xml:space="preserve"> </v>
      </c>
      <c r="FF71" s="13" t="str">
        <f t="shared" si="118"/>
        <v xml:space="preserve"> </v>
      </c>
      <c r="FG71" s="13" t="str">
        <f t="shared" si="119"/>
        <v xml:space="preserve"> </v>
      </c>
    </row>
    <row r="72" spans="22:163" x14ac:dyDescent="0.25">
      <c r="V72" s="33"/>
      <c r="X72" s="221">
        <v>2</v>
      </c>
      <c r="Y72" s="221"/>
      <c r="Z72" s="221"/>
      <c r="AA72" s="221"/>
      <c r="AB72" s="221"/>
      <c r="AC72" s="221"/>
      <c r="AD72" s="221"/>
      <c r="AE72" s="221">
        <v>3</v>
      </c>
      <c r="AF72" s="221"/>
      <c r="AG72" s="221"/>
      <c r="AH72" s="221"/>
      <c r="AI72" s="221"/>
      <c r="AJ72" s="221"/>
      <c r="AK72" s="221"/>
      <c r="AL72" s="218">
        <v>4</v>
      </c>
      <c r="AM72" s="218"/>
      <c r="AN72" s="218"/>
      <c r="AO72" s="218"/>
      <c r="AP72" s="218"/>
      <c r="AQ72" s="218"/>
      <c r="AR72" s="218"/>
      <c r="AS72" s="218">
        <v>5</v>
      </c>
      <c r="AT72" s="218"/>
      <c r="AU72" s="218"/>
      <c r="AV72" s="218"/>
      <c r="AW72" s="218"/>
      <c r="AX72" s="218"/>
      <c r="AY72" s="218"/>
      <c r="AZ72" s="218">
        <v>6</v>
      </c>
      <c r="BA72" s="218"/>
      <c r="BB72" s="218"/>
      <c r="BC72" s="218"/>
      <c r="BD72" s="218"/>
      <c r="BE72" s="218"/>
      <c r="BF72" s="218"/>
      <c r="BG72" s="218">
        <v>7</v>
      </c>
      <c r="BH72" s="218"/>
      <c r="BI72" s="218"/>
      <c r="BJ72" s="218"/>
      <c r="BK72" s="218"/>
      <c r="BL72" s="218"/>
      <c r="BM72" s="218"/>
      <c r="BN72" s="228">
        <v>8</v>
      </c>
      <c r="BO72" s="228"/>
      <c r="BP72" s="228"/>
      <c r="BQ72" s="228"/>
      <c r="BR72" s="228"/>
      <c r="BS72" s="228"/>
      <c r="BT72" s="228"/>
      <c r="BU72" s="228">
        <v>9</v>
      </c>
      <c r="BV72" s="228"/>
      <c r="BW72" s="228"/>
      <c r="BX72" s="228"/>
      <c r="BY72" s="228"/>
      <c r="BZ72" s="228"/>
      <c r="CA72" s="228"/>
      <c r="CB72" s="228">
        <v>10</v>
      </c>
      <c r="CC72" s="228"/>
      <c r="CD72" s="228"/>
      <c r="CE72" s="228"/>
      <c r="CF72" s="228"/>
      <c r="CG72" s="228"/>
      <c r="CH72" s="228"/>
      <c r="CI72" s="228">
        <v>11</v>
      </c>
      <c r="CJ72" s="228"/>
      <c r="CK72" s="228"/>
      <c r="CL72" s="228"/>
      <c r="CM72" s="228"/>
      <c r="CN72" s="228"/>
      <c r="CO72" s="228"/>
      <c r="CP72" s="228">
        <v>12</v>
      </c>
      <c r="CQ72" s="228"/>
      <c r="CR72" s="228"/>
      <c r="CS72" s="228"/>
      <c r="CT72" s="228"/>
      <c r="CU72" s="228"/>
      <c r="CV72" s="228"/>
      <c r="CW72" s="228">
        <v>13</v>
      </c>
      <c r="CX72" s="228"/>
      <c r="CY72" s="228"/>
      <c r="CZ72" s="228"/>
      <c r="DA72" s="228"/>
      <c r="DB72" s="228"/>
      <c r="DC72" s="228"/>
      <c r="DD72" s="228">
        <v>14</v>
      </c>
      <c r="DE72" s="228"/>
      <c r="DF72" s="228"/>
      <c r="DG72" s="228"/>
      <c r="DH72" s="228"/>
      <c r="DI72" s="228"/>
      <c r="DJ72" s="228"/>
      <c r="DK72" s="228">
        <v>15</v>
      </c>
      <c r="DL72" s="228"/>
      <c r="DM72" s="228"/>
      <c r="DN72" s="228"/>
      <c r="DO72" s="228"/>
      <c r="DP72" s="228"/>
      <c r="DQ72" s="228"/>
      <c r="DR72" s="228">
        <v>16</v>
      </c>
      <c r="DS72" s="228"/>
      <c r="DT72" s="228"/>
      <c r="DU72" s="228"/>
      <c r="DV72" s="228"/>
      <c r="DW72" s="228"/>
      <c r="DX72" s="228"/>
      <c r="DY72" s="228">
        <v>17</v>
      </c>
      <c r="DZ72" s="228"/>
      <c r="EA72" s="228"/>
      <c r="EB72" s="228"/>
      <c r="EC72" s="228"/>
      <c r="ED72" s="228"/>
      <c r="EE72" s="228"/>
      <c r="EF72" s="228">
        <v>18</v>
      </c>
      <c r="EG72" s="228"/>
      <c r="EH72" s="228"/>
      <c r="EI72" s="228"/>
      <c r="EJ72" s="228"/>
      <c r="EK72" s="228"/>
      <c r="EL72" s="228"/>
      <c r="EM72" s="228">
        <v>19</v>
      </c>
      <c r="EN72" s="228"/>
      <c r="EO72" s="228"/>
      <c r="EP72" s="228"/>
      <c r="EQ72" s="228"/>
      <c r="ER72" s="228"/>
      <c r="ES72" s="228"/>
      <c r="ET72" s="221">
        <v>20</v>
      </c>
      <c r="EU72" s="221"/>
      <c r="EV72" s="221"/>
      <c r="EW72" s="221"/>
      <c r="EX72" s="221"/>
      <c r="EY72" s="221"/>
      <c r="EZ72" s="221"/>
      <c r="FA72" s="221">
        <v>21</v>
      </c>
      <c r="FB72" s="221"/>
      <c r="FC72" s="221"/>
      <c r="FD72" s="221"/>
      <c r="FE72" s="221"/>
      <c r="FF72" s="221"/>
      <c r="FG72" s="221"/>
    </row>
  </sheetData>
  <mergeCells count="42">
    <mergeCell ref="AZ56:BF56"/>
    <mergeCell ref="C2:L2"/>
    <mergeCell ref="N2:V2"/>
    <mergeCell ref="X56:AD56"/>
    <mergeCell ref="AL56:AR56"/>
    <mergeCell ref="AS56:AY56"/>
    <mergeCell ref="AE56:AK56"/>
    <mergeCell ref="DK72:DQ72"/>
    <mergeCell ref="X72:AD72"/>
    <mergeCell ref="AL72:AR72"/>
    <mergeCell ref="AS72:AY72"/>
    <mergeCell ref="AZ72:BF72"/>
    <mergeCell ref="BG72:BM72"/>
    <mergeCell ref="BN72:BT72"/>
    <mergeCell ref="AE72:AK72"/>
    <mergeCell ref="CW72:DC72"/>
    <mergeCell ref="BG56:BM56"/>
    <mergeCell ref="DD56:DJ56"/>
    <mergeCell ref="DK56:DQ56"/>
    <mergeCell ref="DR56:DX56"/>
    <mergeCell ref="DY56:EE56"/>
    <mergeCell ref="CP56:CV56"/>
    <mergeCell ref="CB56:CH56"/>
    <mergeCell ref="CI56:CO56"/>
    <mergeCell ref="BU56:CA56"/>
    <mergeCell ref="CW56:DC56"/>
    <mergeCell ref="ET56:EZ56"/>
    <mergeCell ref="FA56:FG56"/>
    <mergeCell ref="ET72:EZ72"/>
    <mergeCell ref="FA72:FG72"/>
    <mergeCell ref="BN56:BT56"/>
    <mergeCell ref="DR72:DX72"/>
    <mergeCell ref="DY72:EE72"/>
    <mergeCell ref="EF72:EL72"/>
    <mergeCell ref="EM72:ES72"/>
    <mergeCell ref="EF56:EL56"/>
    <mergeCell ref="EM56:ES56"/>
    <mergeCell ref="BU72:CA72"/>
    <mergeCell ref="CB72:CH72"/>
    <mergeCell ref="CI72:CO72"/>
    <mergeCell ref="CP72:CV72"/>
    <mergeCell ref="DD72:DJ7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G73"/>
  <sheetViews>
    <sheetView topLeftCell="A13" workbookViewId="0">
      <selection activeCell="BK49" sqref="BK49"/>
    </sheetView>
  </sheetViews>
  <sheetFormatPr defaultRowHeight="15" x14ac:dyDescent="0.25"/>
  <cols>
    <col min="27" max="27" width="11.5703125" customWidth="1"/>
  </cols>
  <sheetData>
    <row r="1" spans="1:2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x14ac:dyDescent="0.25">
      <c r="A2" s="15" t="s">
        <v>203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x14ac:dyDescent="0.25">
      <c r="A3" s="30"/>
      <c r="B3" s="30"/>
      <c r="C3" s="228" t="s">
        <v>28</v>
      </c>
      <c r="D3" s="228"/>
      <c r="E3" s="228"/>
      <c r="F3" s="228"/>
      <c r="G3" s="228"/>
      <c r="H3" s="228"/>
      <c r="I3" s="228"/>
      <c r="J3" s="228"/>
      <c r="K3" s="228"/>
      <c r="L3" s="228"/>
      <c r="M3" s="228" t="s">
        <v>41</v>
      </c>
      <c r="N3" s="228"/>
      <c r="O3" s="228"/>
      <c r="P3" s="228"/>
      <c r="Q3" s="228"/>
      <c r="R3" s="228"/>
      <c r="S3" s="228"/>
      <c r="T3" s="228"/>
      <c r="U3" s="228"/>
      <c r="V3" s="228"/>
    </row>
    <row r="4" spans="1:22" ht="18" x14ac:dyDescent="0.35">
      <c r="A4" s="30" t="s">
        <v>25</v>
      </c>
      <c r="B4" s="30" t="s">
        <v>27</v>
      </c>
      <c r="C4" s="30" t="s">
        <v>282</v>
      </c>
      <c r="D4" s="49" t="s">
        <v>37</v>
      </c>
      <c r="E4" s="30" t="s">
        <v>32</v>
      </c>
      <c r="F4" s="30" t="s">
        <v>31</v>
      </c>
      <c r="G4" s="30" t="s">
        <v>30</v>
      </c>
      <c r="H4" s="30" t="s">
        <v>29</v>
      </c>
      <c r="I4" s="30" t="s">
        <v>33</v>
      </c>
      <c r="J4" s="30" t="s">
        <v>34</v>
      </c>
      <c r="K4" s="30" t="s">
        <v>38</v>
      </c>
      <c r="L4" s="30" t="s">
        <v>39</v>
      </c>
      <c r="M4" s="21" t="s">
        <v>282</v>
      </c>
      <c r="N4" s="49" t="s">
        <v>37</v>
      </c>
      <c r="O4" s="30" t="s">
        <v>32</v>
      </c>
      <c r="P4" s="30" t="s">
        <v>31</v>
      </c>
      <c r="Q4" s="30" t="s">
        <v>30</v>
      </c>
      <c r="R4" s="30" t="s">
        <v>29</v>
      </c>
      <c r="S4" s="30" t="s">
        <v>33</v>
      </c>
      <c r="T4" s="30" t="s">
        <v>34</v>
      </c>
      <c r="U4" s="30" t="s">
        <v>38</v>
      </c>
      <c r="V4" s="30" t="s">
        <v>39</v>
      </c>
    </row>
    <row r="5" spans="1:22" x14ac:dyDescent="0.25">
      <c r="A5" s="30">
        <v>300</v>
      </c>
      <c r="B5" s="18">
        <v>0</v>
      </c>
      <c r="C5" s="19" t="s">
        <v>265</v>
      </c>
      <c r="D5" s="19" t="s">
        <v>55</v>
      </c>
      <c r="E5" s="20" t="s">
        <v>55</v>
      </c>
      <c r="F5" s="19" t="s">
        <v>55</v>
      </c>
      <c r="G5" s="20" t="s">
        <v>55</v>
      </c>
      <c r="H5" s="19" t="s">
        <v>55</v>
      </c>
      <c r="I5" s="20" t="s">
        <v>55</v>
      </c>
      <c r="J5" s="19" t="s">
        <v>55</v>
      </c>
      <c r="K5" s="20" t="s">
        <v>55</v>
      </c>
      <c r="L5" s="20" t="s">
        <v>55</v>
      </c>
      <c r="M5" s="19" t="s">
        <v>265</v>
      </c>
      <c r="N5" s="19" t="s">
        <v>55</v>
      </c>
      <c r="O5" s="20" t="s">
        <v>55</v>
      </c>
      <c r="P5" s="19" t="s">
        <v>55</v>
      </c>
      <c r="Q5" s="20" t="s">
        <v>55</v>
      </c>
      <c r="R5" s="19" t="s">
        <v>55</v>
      </c>
      <c r="S5" s="20" t="s">
        <v>55</v>
      </c>
      <c r="T5" s="20" t="s">
        <v>55</v>
      </c>
      <c r="U5" s="20" t="s">
        <v>55</v>
      </c>
      <c r="V5" s="20" t="s">
        <v>55</v>
      </c>
    </row>
    <row r="6" spans="1:22" x14ac:dyDescent="0.25">
      <c r="A6" s="30">
        <v>300</v>
      </c>
      <c r="B6" s="18">
        <v>435</v>
      </c>
      <c r="C6" s="19" t="s">
        <v>265</v>
      </c>
      <c r="D6" s="19" t="s">
        <v>55</v>
      </c>
      <c r="E6" s="21" t="s">
        <v>55</v>
      </c>
      <c r="F6" s="19" t="s">
        <v>55</v>
      </c>
      <c r="G6" s="20" t="s">
        <v>55</v>
      </c>
      <c r="H6" s="19" t="s">
        <v>55</v>
      </c>
      <c r="I6" s="20" t="s">
        <v>55</v>
      </c>
      <c r="J6" s="19" t="s">
        <v>55</v>
      </c>
      <c r="K6" s="20" t="s">
        <v>55</v>
      </c>
      <c r="L6" s="20" t="s">
        <v>55</v>
      </c>
      <c r="M6" s="19" t="s">
        <v>265</v>
      </c>
      <c r="N6" s="19" t="s">
        <v>55</v>
      </c>
      <c r="O6" s="21" t="s">
        <v>55</v>
      </c>
      <c r="P6" s="19" t="s">
        <v>55</v>
      </c>
      <c r="Q6" s="20" t="s">
        <v>55</v>
      </c>
      <c r="R6" s="19" t="s">
        <v>55</v>
      </c>
      <c r="S6" s="20" t="s">
        <v>55</v>
      </c>
      <c r="T6" s="20" t="s">
        <v>55</v>
      </c>
      <c r="U6" s="20" t="s">
        <v>55</v>
      </c>
      <c r="V6" s="20" t="s">
        <v>55</v>
      </c>
    </row>
    <row r="7" spans="1:22" x14ac:dyDescent="0.25">
      <c r="A7" s="30">
        <v>315</v>
      </c>
      <c r="B7" s="18">
        <v>0</v>
      </c>
      <c r="C7" s="19" t="s">
        <v>265</v>
      </c>
      <c r="D7" s="19" t="s">
        <v>55</v>
      </c>
      <c r="E7" s="20" t="s">
        <v>55</v>
      </c>
      <c r="F7" s="19" t="s">
        <v>55</v>
      </c>
      <c r="G7" s="20" t="s">
        <v>55</v>
      </c>
      <c r="H7" s="19" t="s">
        <v>55</v>
      </c>
      <c r="I7" s="20" t="s">
        <v>55</v>
      </c>
      <c r="J7" s="19" t="s">
        <v>55</v>
      </c>
      <c r="K7" s="20" t="s">
        <v>55</v>
      </c>
      <c r="L7" s="20" t="s">
        <v>55</v>
      </c>
      <c r="M7" s="19" t="s">
        <v>265</v>
      </c>
      <c r="N7" s="19" t="s">
        <v>55</v>
      </c>
      <c r="O7" s="20" t="s">
        <v>55</v>
      </c>
      <c r="P7" s="19" t="s">
        <v>55</v>
      </c>
      <c r="Q7" s="20" t="s">
        <v>55</v>
      </c>
      <c r="R7" s="19" t="s">
        <v>55</v>
      </c>
      <c r="S7" s="20" t="s">
        <v>55</v>
      </c>
      <c r="T7" s="20" t="s">
        <v>55</v>
      </c>
      <c r="U7" s="20" t="s">
        <v>55</v>
      </c>
      <c r="V7" s="20" t="s">
        <v>55</v>
      </c>
    </row>
    <row r="8" spans="1:22" x14ac:dyDescent="0.25">
      <c r="A8" s="30">
        <v>315</v>
      </c>
      <c r="B8" s="18">
        <v>457</v>
      </c>
      <c r="C8" s="19" t="s">
        <v>265</v>
      </c>
      <c r="D8" s="19" t="s">
        <v>55</v>
      </c>
      <c r="E8" s="21" t="s">
        <v>55</v>
      </c>
      <c r="F8" s="19" t="s">
        <v>55</v>
      </c>
      <c r="G8" s="20" t="s">
        <v>55</v>
      </c>
      <c r="H8" s="19" t="s">
        <v>55</v>
      </c>
      <c r="I8" s="20" t="s">
        <v>55</v>
      </c>
      <c r="J8" s="19" t="s">
        <v>55</v>
      </c>
      <c r="K8" s="20" t="s">
        <v>55</v>
      </c>
      <c r="L8" s="20" t="s">
        <v>55</v>
      </c>
      <c r="M8" s="19" t="s">
        <v>265</v>
      </c>
      <c r="N8" s="19" t="s">
        <v>55</v>
      </c>
      <c r="O8" s="21" t="s">
        <v>55</v>
      </c>
      <c r="P8" s="19" t="s">
        <v>55</v>
      </c>
      <c r="Q8" s="20" t="s">
        <v>55</v>
      </c>
      <c r="R8" s="19" t="s">
        <v>55</v>
      </c>
      <c r="S8" s="20" t="s">
        <v>55</v>
      </c>
      <c r="T8" s="20" t="s">
        <v>55</v>
      </c>
      <c r="U8" s="20" t="s">
        <v>55</v>
      </c>
      <c r="V8" s="20" t="s">
        <v>55</v>
      </c>
    </row>
    <row r="9" spans="1:22" x14ac:dyDescent="0.25">
      <c r="A9" s="30">
        <v>500</v>
      </c>
      <c r="B9" s="18">
        <v>0</v>
      </c>
      <c r="C9" s="19" t="s">
        <v>265</v>
      </c>
      <c r="D9" s="19" t="s">
        <v>55</v>
      </c>
      <c r="E9" s="20" t="s">
        <v>55</v>
      </c>
      <c r="F9" s="19" t="s">
        <v>55</v>
      </c>
      <c r="G9" s="20" t="s">
        <v>55</v>
      </c>
      <c r="H9" s="19" t="s">
        <v>55</v>
      </c>
      <c r="I9" s="20" t="s">
        <v>55</v>
      </c>
      <c r="J9" s="19" t="s">
        <v>55</v>
      </c>
      <c r="K9" s="20" t="s">
        <v>55</v>
      </c>
      <c r="L9" s="20" t="s">
        <v>55</v>
      </c>
      <c r="M9" s="19" t="s">
        <v>265</v>
      </c>
      <c r="N9" s="19" t="s">
        <v>55</v>
      </c>
      <c r="O9" s="20" t="s">
        <v>55</v>
      </c>
      <c r="P9" s="19" t="s">
        <v>55</v>
      </c>
      <c r="Q9" s="20" t="s">
        <v>55</v>
      </c>
      <c r="R9" s="19" t="s">
        <v>55</v>
      </c>
      <c r="S9" s="20" t="s">
        <v>55</v>
      </c>
      <c r="T9" s="20" t="s">
        <v>55</v>
      </c>
      <c r="U9" s="20" t="s">
        <v>55</v>
      </c>
      <c r="V9" s="20" t="s">
        <v>55</v>
      </c>
    </row>
    <row r="10" spans="1:22" x14ac:dyDescent="0.25">
      <c r="A10" s="30">
        <v>500</v>
      </c>
      <c r="B10" s="18">
        <v>725</v>
      </c>
      <c r="C10" s="19" t="s">
        <v>265</v>
      </c>
      <c r="D10" s="19" t="s">
        <v>55</v>
      </c>
      <c r="E10" s="21" t="s">
        <v>55</v>
      </c>
      <c r="F10" s="19" t="s">
        <v>55</v>
      </c>
      <c r="G10" s="20" t="s">
        <v>55</v>
      </c>
      <c r="H10" s="19" t="s">
        <v>55</v>
      </c>
      <c r="I10" s="20" t="s">
        <v>55</v>
      </c>
      <c r="J10" s="19" t="s">
        <v>55</v>
      </c>
      <c r="K10" s="20" t="s">
        <v>55</v>
      </c>
      <c r="L10" s="20" t="s">
        <v>55</v>
      </c>
      <c r="M10" s="19" t="s">
        <v>265</v>
      </c>
      <c r="N10" s="19" t="s">
        <v>55</v>
      </c>
      <c r="O10" s="21" t="s">
        <v>55</v>
      </c>
      <c r="P10" s="19" t="s">
        <v>55</v>
      </c>
      <c r="Q10" s="20" t="s">
        <v>55</v>
      </c>
      <c r="R10" s="19" t="s">
        <v>55</v>
      </c>
      <c r="S10" s="20" t="s">
        <v>55</v>
      </c>
      <c r="T10" s="20" t="s">
        <v>55</v>
      </c>
      <c r="U10" s="20" t="s">
        <v>55</v>
      </c>
      <c r="V10" s="20" t="s">
        <v>55</v>
      </c>
    </row>
    <row r="11" spans="1:22" x14ac:dyDescent="0.25">
      <c r="A11" s="30">
        <v>750</v>
      </c>
      <c r="B11" s="18">
        <v>0</v>
      </c>
      <c r="C11" s="19" t="s">
        <v>269</v>
      </c>
      <c r="D11" s="19" t="s">
        <v>55</v>
      </c>
      <c r="E11" s="20" t="s">
        <v>55</v>
      </c>
      <c r="F11" s="19" t="s">
        <v>55</v>
      </c>
      <c r="G11" s="20" t="s">
        <v>55</v>
      </c>
      <c r="H11" s="19" t="s">
        <v>55</v>
      </c>
      <c r="I11" s="20" t="s">
        <v>55</v>
      </c>
      <c r="J11" s="19" t="s">
        <v>55</v>
      </c>
      <c r="K11" s="20" t="s">
        <v>55</v>
      </c>
      <c r="L11" s="20" t="s">
        <v>55</v>
      </c>
      <c r="M11" s="19" t="s">
        <v>269</v>
      </c>
      <c r="N11" s="19" t="s">
        <v>55</v>
      </c>
      <c r="O11" s="20" t="s">
        <v>55</v>
      </c>
      <c r="P11" s="19" t="s">
        <v>55</v>
      </c>
      <c r="Q11" s="20" t="s">
        <v>55</v>
      </c>
      <c r="R11" s="19" t="s">
        <v>55</v>
      </c>
      <c r="S11" s="20" t="s">
        <v>55</v>
      </c>
      <c r="T11" s="20" t="s">
        <v>55</v>
      </c>
      <c r="U11" s="20" t="s">
        <v>55</v>
      </c>
      <c r="V11" s="20" t="s">
        <v>55</v>
      </c>
    </row>
    <row r="12" spans="1:22" ht="18" x14ac:dyDescent="0.35">
      <c r="A12" s="30">
        <v>750</v>
      </c>
      <c r="B12" s="18">
        <v>250</v>
      </c>
      <c r="C12" s="21" t="s">
        <v>55</v>
      </c>
      <c r="D12" s="21" t="s">
        <v>43</v>
      </c>
      <c r="E12" s="30" t="s">
        <v>66</v>
      </c>
      <c r="F12" s="13" t="s">
        <v>67</v>
      </c>
      <c r="G12" s="30" t="s">
        <v>36</v>
      </c>
      <c r="H12" s="13" t="s">
        <v>68</v>
      </c>
      <c r="I12" s="20" t="s">
        <v>227</v>
      </c>
      <c r="J12" s="13" t="s">
        <v>69</v>
      </c>
      <c r="K12" s="20" t="s">
        <v>40</v>
      </c>
      <c r="L12" s="20" t="s">
        <v>40</v>
      </c>
      <c r="M12" s="20" t="s">
        <v>55</v>
      </c>
      <c r="N12" s="20" t="s">
        <v>43</v>
      </c>
      <c r="O12" s="20" t="s">
        <v>66</v>
      </c>
      <c r="P12" s="21" t="s">
        <v>70</v>
      </c>
      <c r="Q12" s="30" t="s">
        <v>36</v>
      </c>
      <c r="R12" s="13" t="s">
        <v>79</v>
      </c>
      <c r="S12" s="20" t="s">
        <v>227</v>
      </c>
      <c r="T12" s="23" t="s">
        <v>71</v>
      </c>
      <c r="U12" s="30" t="s">
        <v>40</v>
      </c>
      <c r="V12" s="30" t="s">
        <v>40</v>
      </c>
    </row>
    <row r="13" spans="1:22" ht="18" x14ac:dyDescent="0.35">
      <c r="A13" s="30">
        <v>750</v>
      </c>
      <c r="B13" s="18">
        <v>500.1</v>
      </c>
      <c r="C13" s="21" t="s">
        <v>55</v>
      </c>
      <c r="D13" s="21" t="s">
        <v>43</v>
      </c>
      <c r="E13" s="30" t="s">
        <v>66</v>
      </c>
      <c r="F13" s="13" t="s">
        <v>72</v>
      </c>
      <c r="G13" s="30" t="s">
        <v>36</v>
      </c>
      <c r="H13" s="13" t="s">
        <v>73</v>
      </c>
      <c r="I13" s="20" t="s">
        <v>227</v>
      </c>
      <c r="J13" s="13" t="s">
        <v>69</v>
      </c>
      <c r="K13" s="20" t="s">
        <v>40</v>
      </c>
      <c r="L13" s="20" t="s">
        <v>40</v>
      </c>
      <c r="M13" s="20" t="s">
        <v>55</v>
      </c>
      <c r="N13" s="20" t="s">
        <v>43</v>
      </c>
      <c r="O13" s="20" t="s">
        <v>66</v>
      </c>
      <c r="P13" s="21" t="s">
        <v>67</v>
      </c>
      <c r="Q13" s="30" t="s">
        <v>36</v>
      </c>
      <c r="R13" s="13" t="s">
        <v>78</v>
      </c>
      <c r="S13" s="20" t="s">
        <v>227</v>
      </c>
      <c r="T13" s="23" t="s">
        <v>71</v>
      </c>
      <c r="U13" s="30" t="s">
        <v>40</v>
      </c>
      <c r="V13" s="30" t="s">
        <v>40</v>
      </c>
    </row>
    <row r="14" spans="1:22" ht="18" x14ac:dyDescent="0.35">
      <c r="A14" s="30">
        <v>750</v>
      </c>
      <c r="B14" s="18">
        <v>625.1</v>
      </c>
      <c r="C14" s="21" t="s">
        <v>55</v>
      </c>
      <c r="D14" s="21" t="s">
        <v>43</v>
      </c>
      <c r="E14" s="30" t="s">
        <v>66</v>
      </c>
      <c r="F14" s="13" t="s">
        <v>74</v>
      </c>
      <c r="G14" s="30" t="s">
        <v>36</v>
      </c>
      <c r="H14" s="13" t="s">
        <v>75</v>
      </c>
      <c r="I14" s="20" t="s">
        <v>227</v>
      </c>
      <c r="J14" s="13" t="s">
        <v>69</v>
      </c>
      <c r="K14" s="20" t="s">
        <v>40</v>
      </c>
      <c r="L14" s="20" t="s">
        <v>40</v>
      </c>
      <c r="M14" s="20" t="s">
        <v>55</v>
      </c>
      <c r="N14" s="20" t="s">
        <v>43</v>
      </c>
      <c r="O14" s="20" t="s">
        <v>66</v>
      </c>
      <c r="P14" s="21" t="s">
        <v>76</v>
      </c>
      <c r="Q14" s="30" t="s">
        <v>36</v>
      </c>
      <c r="R14" s="13" t="s">
        <v>77</v>
      </c>
      <c r="S14" s="20" t="s">
        <v>227</v>
      </c>
      <c r="T14" s="23" t="s">
        <v>71</v>
      </c>
      <c r="U14" s="30" t="s">
        <v>40</v>
      </c>
      <c r="V14" s="30" t="s">
        <v>40</v>
      </c>
    </row>
    <row r="15" spans="1:22" ht="18" x14ac:dyDescent="0.35">
      <c r="A15" s="30">
        <v>750</v>
      </c>
      <c r="B15" s="18">
        <v>750.1</v>
      </c>
      <c r="C15" s="21" t="s">
        <v>55</v>
      </c>
      <c r="D15" s="21" t="s">
        <v>43</v>
      </c>
      <c r="E15" s="30" t="s">
        <v>66</v>
      </c>
      <c r="F15" s="13" t="s">
        <v>80</v>
      </c>
      <c r="G15" s="30" t="s">
        <v>36</v>
      </c>
      <c r="H15" s="13" t="s">
        <v>81</v>
      </c>
      <c r="I15" s="20" t="s">
        <v>227</v>
      </c>
      <c r="J15" s="13" t="s">
        <v>84</v>
      </c>
      <c r="K15" s="20" t="s">
        <v>40</v>
      </c>
      <c r="L15" s="20" t="s">
        <v>40</v>
      </c>
      <c r="M15" s="20" t="s">
        <v>55</v>
      </c>
      <c r="N15" s="20" t="s">
        <v>43</v>
      </c>
      <c r="O15" s="20" t="s">
        <v>66</v>
      </c>
      <c r="P15" s="21" t="s">
        <v>72</v>
      </c>
      <c r="Q15" s="30" t="s">
        <v>36</v>
      </c>
      <c r="R15" s="13" t="s">
        <v>82</v>
      </c>
      <c r="S15" s="20" t="s">
        <v>227</v>
      </c>
      <c r="T15" s="23" t="s">
        <v>83</v>
      </c>
      <c r="U15" s="30" t="s">
        <v>40</v>
      </c>
      <c r="V15" s="30" t="s">
        <v>40</v>
      </c>
    </row>
    <row r="16" spans="1:22" ht="18" x14ac:dyDescent="0.35">
      <c r="A16" s="30">
        <v>750</v>
      </c>
      <c r="B16" s="18">
        <v>875.1</v>
      </c>
      <c r="C16" s="21" t="s">
        <v>55</v>
      </c>
      <c r="D16" s="21" t="s">
        <v>43</v>
      </c>
      <c r="E16" s="30" t="s">
        <v>66</v>
      </c>
      <c r="F16" s="13" t="s">
        <v>85</v>
      </c>
      <c r="G16" s="30" t="s">
        <v>36</v>
      </c>
      <c r="H16" s="13" t="s">
        <v>86</v>
      </c>
      <c r="I16" s="20" t="s">
        <v>227</v>
      </c>
      <c r="J16" s="13" t="s">
        <v>84</v>
      </c>
      <c r="K16" s="20" t="s">
        <v>40</v>
      </c>
      <c r="L16" s="20" t="s">
        <v>40</v>
      </c>
      <c r="M16" s="20" t="s">
        <v>55</v>
      </c>
      <c r="N16" s="20" t="s">
        <v>43</v>
      </c>
      <c r="O16" s="20" t="s">
        <v>66</v>
      </c>
      <c r="P16" s="21" t="s">
        <v>74</v>
      </c>
      <c r="Q16" s="30" t="s">
        <v>36</v>
      </c>
      <c r="R16" s="13" t="s">
        <v>75</v>
      </c>
      <c r="S16" s="20" t="s">
        <v>227</v>
      </c>
      <c r="T16" s="23" t="s">
        <v>83</v>
      </c>
      <c r="U16" s="30" t="s">
        <v>40</v>
      </c>
      <c r="V16" s="30" t="s">
        <v>40</v>
      </c>
    </row>
    <row r="17" spans="1:22" ht="18" x14ac:dyDescent="0.35">
      <c r="A17" s="30">
        <v>750</v>
      </c>
      <c r="B17" s="18">
        <v>1000.1</v>
      </c>
      <c r="C17" s="21" t="s">
        <v>55</v>
      </c>
      <c r="D17" s="21" t="s">
        <v>43</v>
      </c>
      <c r="E17" s="30" t="s">
        <v>66</v>
      </c>
      <c r="F17" s="13" t="s">
        <v>87</v>
      </c>
      <c r="G17" s="30" t="s">
        <v>36</v>
      </c>
      <c r="H17" s="13" t="s">
        <v>88</v>
      </c>
      <c r="I17" s="20" t="s">
        <v>227</v>
      </c>
      <c r="J17" s="13" t="s">
        <v>84</v>
      </c>
      <c r="K17" s="20" t="s">
        <v>40</v>
      </c>
      <c r="L17" s="20" t="s">
        <v>40</v>
      </c>
      <c r="M17" s="20" t="s">
        <v>55</v>
      </c>
      <c r="N17" s="20" t="s">
        <v>43</v>
      </c>
      <c r="O17" s="20" t="s">
        <v>66</v>
      </c>
      <c r="P17" s="21" t="s">
        <v>80</v>
      </c>
      <c r="Q17" s="30" t="s">
        <v>36</v>
      </c>
      <c r="R17" s="13" t="s">
        <v>89</v>
      </c>
      <c r="S17" s="20" t="s">
        <v>227</v>
      </c>
      <c r="T17" s="23" t="s">
        <v>83</v>
      </c>
      <c r="U17" s="30" t="s">
        <v>40</v>
      </c>
      <c r="V17" s="30" t="s">
        <v>40</v>
      </c>
    </row>
    <row r="18" spans="1:22" x14ac:dyDescent="0.25">
      <c r="A18" s="30">
        <v>750</v>
      </c>
      <c r="B18" s="18">
        <v>1087</v>
      </c>
      <c r="C18" s="21" t="s">
        <v>266</v>
      </c>
      <c r="D18" s="21" t="s">
        <v>266</v>
      </c>
      <c r="E18" s="20" t="s">
        <v>55</v>
      </c>
      <c r="F18" s="19" t="s">
        <v>55</v>
      </c>
      <c r="G18" s="20" t="s">
        <v>55</v>
      </c>
      <c r="H18" s="19" t="s">
        <v>55</v>
      </c>
      <c r="I18" s="20" t="s">
        <v>55</v>
      </c>
      <c r="J18" s="19" t="s">
        <v>55</v>
      </c>
      <c r="K18" s="20" t="s">
        <v>55</v>
      </c>
      <c r="L18" s="20" t="s">
        <v>55</v>
      </c>
      <c r="M18" s="21" t="s">
        <v>266</v>
      </c>
      <c r="N18" s="21" t="s">
        <v>55</v>
      </c>
      <c r="O18" s="20" t="s">
        <v>55</v>
      </c>
      <c r="P18" s="19" t="s">
        <v>55</v>
      </c>
      <c r="Q18" s="20" t="s">
        <v>55</v>
      </c>
      <c r="R18" s="19" t="s">
        <v>55</v>
      </c>
      <c r="S18" s="20" t="s">
        <v>55</v>
      </c>
      <c r="T18" s="20" t="s">
        <v>55</v>
      </c>
      <c r="U18" s="20" t="s">
        <v>55</v>
      </c>
      <c r="V18" s="20" t="s">
        <v>55</v>
      </c>
    </row>
    <row r="19" spans="1:22" x14ac:dyDescent="0.25">
      <c r="A19" s="30">
        <v>800</v>
      </c>
      <c r="B19" s="18">
        <v>0</v>
      </c>
      <c r="C19" s="19" t="s">
        <v>269</v>
      </c>
      <c r="D19" s="19" t="s">
        <v>269</v>
      </c>
      <c r="E19" s="20" t="s">
        <v>55</v>
      </c>
      <c r="F19" s="19" t="s">
        <v>55</v>
      </c>
      <c r="G19" s="20" t="s">
        <v>55</v>
      </c>
      <c r="H19" s="19" t="s">
        <v>55</v>
      </c>
      <c r="I19" s="20" t="s">
        <v>55</v>
      </c>
      <c r="J19" s="19" t="s">
        <v>55</v>
      </c>
      <c r="K19" s="20" t="s">
        <v>55</v>
      </c>
      <c r="L19" s="20" t="s">
        <v>55</v>
      </c>
      <c r="M19" s="19" t="s">
        <v>269</v>
      </c>
      <c r="N19" s="19" t="s">
        <v>55</v>
      </c>
      <c r="O19" s="20" t="s">
        <v>55</v>
      </c>
      <c r="P19" s="19" t="s">
        <v>55</v>
      </c>
      <c r="Q19" s="20" t="s">
        <v>55</v>
      </c>
      <c r="R19" s="19" t="s">
        <v>55</v>
      </c>
      <c r="S19" s="20" t="s">
        <v>55</v>
      </c>
      <c r="T19" s="20" t="s">
        <v>55</v>
      </c>
      <c r="U19" s="20" t="s">
        <v>55</v>
      </c>
      <c r="V19" s="20" t="s">
        <v>55</v>
      </c>
    </row>
    <row r="20" spans="1:22" ht="18" x14ac:dyDescent="0.35">
      <c r="A20" s="30">
        <v>800</v>
      </c>
      <c r="B20" s="18">
        <v>250</v>
      </c>
      <c r="C20" s="21" t="s">
        <v>55</v>
      </c>
      <c r="D20" s="21" t="s">
        <v>43</v>
      </c>
      <c r="E20" s="30" t="s">
        <v>66</v>
      </c>
      <c r="F20" s="13" t="s">
        <v>67</v>
      </c>
      <c r="G20" s="30" t="s">
        <v>36</v>
      </c>
      <c r="H20" s="13" t="s">
        <v>68</v>
      </c>
      <c r="I20" s="20" t="s">
        <v>227</v>
      </c>
      <c r="J20" s="13" t="s">
        <v>69</v>
      </c>
      <c r="K20" s="20" t="s">
        <v>40</v>
      </c>
      <c r="L20" s="20" t="s">
        <v>40</v>
      </c>
      <c r="M20" s="20" t="s">
        <v>55</v>
      </c>
      <c r="N20" s="20" t="s">
        <v>43</v>
      </c>
      <c r="O20" s="20" t="s">
        <v>66</v>
      </c>
      <c r="P20" s="21" t="s">
        <v>70</v>
      </c>
      <c r="Q20" s="30" t="s">
        <v>36</v>
      </c>
      <c r="R20" s="13" t="s">
        <v>79</v>
      </c>
      <c r="S20" s="20" t="s">
        <v>227</v>
      </c>
      <c r="T20" s="23" t="s">
        <v>71</v>
      </c>
      <c r="U20" s="30" t="s">
        <v>40</v>
      </c>
      <c r="V20" s="30" t="s">
        <v>40</v>
      </c>
    </row>
    <row r="21" spans="1:22" ht="18" x14ac:dyDescent="0.35">
      <c r="A21" s="30">
        <v>800</v>
      </c>
      <c r="B21" s="18">
        <v>500.1</v>
      </c>
      <c r="C21" s="21" t="s">
        <v>55</v>
      </c>
      <c r="D21" s="21" t="s">
        <v>43</v>
      </c>
      <c r="E21" s="30" t="s">
        <v>66</v>
      </c>
      <c r="F21" s="13" t="s">
        <v>72</v>
      </c>
      <c r="G21" s="30" t="s">
        <v>36</v>
      </c>
      <c r="H21" s="13" t="s">
        <v>73</v>
      </c>
      <c r="I21" s="20" t="s">
        <v>227</v>
      </c>
      <c r="J21" s="13" t="s">
        <v>69</v>
      </c>
      <c r="K21" s="20" t="s">
        <v>40</v>
      </c>
      <c r="L21" s="20" t="s">
        <v>40</v>
      </c>
      <c r="M21" s="20" t="s">
        <v>55</v>
      </c>
      <c r="N21" s="20" t="s">
        <v>43</v>
      </c>
      <c r="O21" s="20" t="s">
        <v>66</v>
      </c>
      <c r="P21" s="21" t="s">
        <v>67</v>
      </c>
      <c r="Q21" s="30" t="s">
        <v>36</v>
      </c>
      <c r="R21" s="13" t="s">
        <v>78</v>
      </c>
      <c r="S21" s="20" t="s">
        <v>227</v>
      </c>
      <c r="T21" s="23" t="s">
        <v>71</v>
      </c>
      <c r="U21" s="30" t="s">
        <v>40</v>
      </c>
      <c r="V21" s="30" t="s">
        <v>40</v>
      </c>
    </row>
    <row r="22" spans="1:22" ht="18" x14ac:dyDescent="0.35">
      <c r="A22" s="30">
        <v>800</v>
      </c>
      <c r="B22" s="18">
        <v>625.1</v>
      </c>
      <c r="C22" s="21" t="s">
        <v>55</v>
      </c>
      <c r="D22" s="21" t="s">
        <v>43</v>
      </c>
      <c r="E22" s="30" t="s">
        <v>66</v>
      </c>
      <c r="F22" s="13" t="s">
        <v>74</v>
      </c>
      <c r="G22" s="30" t="s">
        <v>36</v>
      </c>
      <c r="H22" s="13" t="s">
        <v>75</v>
      </c>
      <c r="I22" s="20" t="s">
        <v>227</v>
      </c>
      <c r="J22" s="13" t="s">
        <v>69</v>
      </c>
      <c r="K22" s="20" t="s">
        <v>40</v>
      </c>
      <c r="L22" s="20" t="s">
        <v>40</v>
      </c>
      <c r="M22" s="20" t="s">
        <v>55</v>
      </c>
      <c r="N22" s="20" t="s">
        <v>43</v>
      </c>
      <c r="O22" s="20" t="s">
        <v>66</v>
      </c>
      <c r="P22" s="21" t="s">
        <v>76</v>
      </c>
      <c r="Q22" s="30" t="s">
        <v>36</v>
      </c>
      <c r="R22" s="13" t="s">
        <v>77</v>
      </c>
      <c r="S22" s="20" t="s">
        <v>227</v>
      </c>
      <c r="T22" s="23" t="s">
        <v>71</v>
      </c>
      <c r="U22" s="30" t="s">
        <v>40</v>
      </c>
      <c r="V22" s="30" t="s">
        <v>40</v>
      </c>
    </row>
    <row r="23" spans="1:22" ht="18" x14ac:dyDescent="0.35">
      <c r="A23" s="30">
        <v>800</v>
      </c>
      <c r="B23" s="18">
        <v>750.1</v>
      </c>
      <c r="C23" s="21" t="s">
        <v>55</v>
      </c>
      <c r="D23" s="21" t="s">
        <v>43</v>
      </c>
      <c r="E23" s="30" t="s">
        <v>66</v>
      </c>
      <c r="F23" s="13" t="s">
        <v>80</v>
      </c>
      <c r="G23" s="30" t="s">
        <v>36</v>
      </c>
      <c r="H23" s="13" t="s">
        <v>81</v>
      </c>
      <c r="I23" s="20" t="s">
        <v>227</v>
      </c>
      <c r="J23" s="13" t="s">
        <v>84</v>
      </c>
      <c r="K23" s="20" t="s">
        <v>40</v>
      </c>
      <c r="L23" s="20" t="s">
        <v>40</v>
      </c>
      <c r="M23" s="20" t="s">
        <v>55</v>
      </c>
      <c r="N23" s="20" t="s">
        <v>43</v>
      </c>
      <c r="O23" s="20" t="s">
        <v>66</v>
      </c>
      <c r="P23" s="21" t="s">
        <v>72</v>
      </c>
      <c r="Q23" s="30" t="s">
        <v>36</v>
      </c>
      <c r="R23" s="13" t="s">
        <v>82</v>
      </c>
      <c r="S23" s="20" t="s">
        <v>227</v>
      </c>
      <c r="T23" s="23" t="s">
        <v>83</v>
      </c>
      <c r="U23" s="30" t="s">
        <v>40</v>
      </c>
      <c r="V23" s="30" t="s">
        <v>40</v>
      </c>
    </row>
    <row r="24" spans="1:22" ht="18" x14ac:dyDescent="0.35">
      <c r="A24" s="30">
        <v>800</v>
      </c>
      <c r="B24" s="18">
        <v>875.1</v>
      </c>
      <c r="C24" s="21" t="s">
        <v>55</v>
      </c>
      <c r="D24" s="21" t="s">
        <v>43</v>
      </c>
      <c r="E24" s="30" t="s">
        <v>66</v>
      </c>
      <c r="F24" s="13" t="s">
        <v>85</v>
      </c>
      <c r="G24" s="30" t="s">
        <v>36</v>
      </c>
      <c r="H24" s="13" t="s">
        <v>86</v>
      </c>
      <c r="I24" s="20" t="s">
        <v>227</v>
      </c>
      <c r="J24" s="13" t="s">
        <v>84</v>
      </c>
      <c r="K24" s="20" t="s">
        <v>40</v>
      </c>
      <c r="L24" s="20" t="s">
        <v>40</v>
      </c>
      <c r="M24" s="20" t="s">
        <v>55</v>
      </c>
      <c r="N24" s="20" t="s">
        <v>43</v>
      </c>
      <c r="O24" s="20" t="s">
        <v>66</v>
      </c>
      <c r="P24" s="21" t="s">
        <v>74</v>
      </c>
      <c r="Q24" s="30" t="s">
        <v>36</v>
      </c>
      <c r="R24" s="13" t="s">
        <v>75</v>
      </c>
      <c r="S24" s="20" t="s">
        <v>227</v>
      </c>
      <c r="T24" s="23" t="s">
        <v>83</v>
      </c>
      <c r="U24" s="30" t="s">
        <v>40</v>
      </c>
      <c r="V24" s="30" t="s">
        <v>40</v>
      </c>
    </row>
    <row r="25" spans="1:22" ht="18" x14ac:dyDescent="0.35">
      <c r="A25" s="30">
        <v>800</v>
      </c>
      <c r="B25" s="18">
        <v>1000.1</v>
      </c>
      <c r="C25" s="21" t="s">
        <v>55</v>
      </c>
      <c r="D25" s="21" t="s">
        <v>43</v>
      </c>
      <c r="E25" s="30" t="s">
        <v>66</v>
      </c>
      <c r="F25" s="13" t="s">
        <v>87</v>
      </c>
      <c r="G25" s="30" t="s">
        <v>36</v>
      </c>
      <c r="H25" s="13" t="s">
        <v>88</v>
      </c>
      <c r="I25" s="20" t="s">
        <v>227</v>
      </c>
      <c r="J25" s="13" t="s">
        <v>84</v>
      </c>
      <c r="K25" s="20" t="s">
        <v>40</v>
      </c>
      <c r="L25" s="20" t="s">
        <v>40</v>
      </c>
      <c r="M25" s="20" t="s">
        <v>55</v>
      </c>
      <c r="N25" s="20" t="s">
        <v>43</v>
      </c>
      <c r="O25" s="20" t="s">
        <v>66</v>
      </c>
      <c r="P25" s="21" t="s">
        <v>80</v>
      </c>
      <c r="Q25" s="30" t="s">
        <v>36</v>
      </c>
      <c r="R25" s="13" t="s">
        <v>89</v>
      </c>
      <c r="S25" s="20" t="s">
        <v>227</v>
      </c>
      <c r="T25" s="23" t="s">
        <v>83</v>
      </c>
      <c r="U25" s="30" t="s">
        <v>40</v>
      </c>
      <c r="V25" s="30" t="s">
        <v>40</v>
      </c>
    </row>
    <row r="26" spans="1:22" ht="18" x14ac:dyDescent="0.35">
      <c r="A26" s="30">
        <v>800</v>
      </c>
      <c r="B26" s="18">
        <v>1125.0999999999999</v>
      </c>
      <c r="C26" s="21" t="s">
        <v>55</v>
      </c>
      <c r="D26" s="21" t="s">
        <v>43</v>
      </c>
      <c r="E26" s="30" t="s">
        <v>66</v>
      </c>
      <c r="F26" s="13" t="s">
        <v>87</v>
      </c>
      <c r="G26" s="30" t="s">
        <v>65</v>
      </c>
      <c r="H26" s="13" t="s">
        <v>88</v>
      </c>
      <c r="I26" s="20" t="s">
        <v>227</v>
      </c>
      <c r="J26" s="13" t="s">
        <v>84</v>
      </c>
      <c r="K26" s="20" t="s">
        <v>40</v>
      </c>
      <c r="L26" s="20" t="s">
        <v>40</v>
      </c>
      <c r="M26" s="20" t="s">
        <v>55</v>
      </c>
      <c r="N26" s="20" t="s">
        <v>43</v>
      </c>
      <c r="O26" s="20" t="s">
        <v>66</v>
      </c>
      <c r="P26" s="21" t="s">
        <v>90</v>
      </c>
      <c r="Q26" s="30" t="s">
        <v>36</v>
      </c>
      <c r="R26" s="13" t="s">
        <v>91</v>
      </c>
      <c r="S26" s="20" t="s">
        <v>227</v>
      </c>
      <c r="T26" s="23" t="s">
        <v>83</v>
      </c>
      <c r="U26" s="30" t="s">
        <v>40</v>
      </c>
      <c r="V26" s="30" t="s">
        <v>40</v>
      </c>
    </row>
    <row r="27" spans="1:22" x14ac:dyDescent="0.25">
      <c r="A27" s="30">
        <v>800</v>
      </c>
      <c r="B27" s="18">
        <v>1160</v>
      </c>
      <c r="C27" s="21" t="s">
        <v>266</v>
      </c>
      <c r="D27" s="21" t="s">
        <v>266</v>
      </c>
      <c r="E27" s="20" t="s">
        <v>55</v>
      </c>
      <c r="F27" s="19" t="s">
        <v>55</v>
      </c>
      <c r="G27" s="20" t="s">
        <v>55</v>
      </c>
      <c r="H27" s="19" t="s">
        <v>55</v>
      </c>
      <c r="I27" s="20" t="s">
        <v>55</v>
      </c>
      <c r="J27" s="19" t="s">
        <v>55</v>
      </c>
      <c r="K27" s="20" t="s">
        <v>55</v>
      </c>
      <c r="L27" s="20" t="s">
        <v>55</v>
      </c>
      <c r="M27" s="21" t="s">
        <v>266</v>
      </c>
      <c r="N27" s="21" t="s">
        <v>55</v>
      </c>
      <c r="O27" s="20" t="s">
        <v>55</v>
      </c>
      <c r="P27" s="19" t="s">
        <v>55</v>
      </c>
      <c r="Q27" s="20" t="s">
        <v>55</v>
      </c>
      <c r="R27" s="19" t="s">
        <v>55</v>
      </c>
      <c r="S27" s="20" t="s">
        <v>55</v>
      </c>
      <c r="T27" s="20" t="s">
        <v>55</v>
      </c>
      <c r="U27" s="20" t="s">
        <v>55</v>
      </c>
      <c r="V27" s="20" t="s">
        <v>55</v>
      </c>
    </row>
    <row r="28" spans="1:22" x14ac:dyDescent="0.25">
      <c r="A28" s="30">
        <v>1000</v>
      </c>
      <c r="B28" s="18">
        <v>0</v>
      </c>
      <c r="C28" s="19" t="s">
        <v>269</v>
      </c>
      <c r="D28" s="19" t="s">
        <v>269</v>
      </c>
      <c r="E28" s="20" t="s">
        <v>55</v>
      </c>
      <c r="F28" s="19" t="s">
        <v>55</v>
      </c>
      <c r="G28" s="20" t="s">
        <v>55</v>
      </c>
      <c r="H28" s="19" t="s">
        <v>55</v>
      </c>
      <c r="I28" s="20" t="s">
        <v>55</v>
      </c>
      <c r="J28" s="19" t="s">
        <v>55</v>
      </c>
      <c r="K28" s="20" t="s">
        <v>55</v>
      </c>
      <c r="L28" s="20" t="s">
        <v>55</v>
      </c>
      <c r="M28" s="19" t="s">
        <v>269</v>
      </c>
      <c r="N28" s="19" t="s">
        <v>55</v>
      </c>
      <c r="O28" s="20" t="s">
        <v>55</v>
      </c>
      <c r="P28" s="19" t="s">
        <v>55</v>
      </c>
      <c r="Q28" s="20" t="s">
        <v>55</v>
      </c>
      <c r="R28" s="19" t="s">
        <v>55</v>
      </c>
      <c r="S28" s="20" t="s">
        <v>55</v>
      </c>
      <c r="T28" s="20" t="s">
        <v>55</v>
      </c>
      <c r="U28" s="20" t="s">
        <v>55</v>
      </c>
      <c r="V28" s="20" t="s">
        <v>55</v>
      </c>
    </row>
    <row r="29" spans="1:22" ht="18" x14ac:dyDescent="0.35">
      <c r="A29" s="30">
        <v>1000</v>
      </c>
      <c r="B29" s="18">
        <v>250</v>
      </c>
      <c r="C29" s="21" t="s">
        <v>55</v>
      </c>
      <c r="D29" s="21" t="s">
        <v>43</v>
      </c>
      <c r="E29" s="30" t="s">
        <v>66</v>
      </c>
      <c r="F29" s="21" t="s">
        <v>67</v>
      </c>
      <c r="G29" s="30" t="s">
        <v>36</v>
      </c>
      <c r="H29" s="13" t="s">
        <v>208</v>
      </c>
      <c r="I29" s="20" t="s">
        <v>228</v>
      </c>
      <c r="J29" s="23" t="s">
        <v>137</v>
      </c>
      <c r="K29" s="30" t="s">
        <v>40</v>
      </c>
      <c r="L29" s="30" t="s">
        <v>40</v>
      </c>
      <c r="M29" s="20" t="s">
        <v>55</v>
      </c>
      <c r="N29" s="20" t="s">
        <v>43</v>
      </c>
      <c r="O29" s="30" t="s">
        <v>66</v>
      </c>
      <c r="P29" s="21" t="s">
        <v>70</v>
      </c>
      <c r="Q29" s="30" t="s">
        <v>36</v>
      </c>
      <c r="R29" s="13" t="s">
        <v>207</v>
      </c>
      <c r="S29" s="20" t="s">
        <v>227</v>
      </c>
      <c r="T29" s="23" t="s">
        <v>71</v>
      </c>
      <c r="U29" s="30" t="s">
        <v>40</v>
      </c>
      <c r="V29" s="30" t="s">
        <v>40</v>
      </c>
    </row>
    <row r="30" spans="1:22" ht="18" x14ac:dyDescent="0.35">
      <c r="A30" s="30">
        <v>1000</v>
      </c>
      <c r="B30" s="18">
        <v>500.1</v>
      </c>
      <c r="C30" s="21" t="s">
        <v>55</v>
      </c>
      <c r="D30" s="21" t="s">
        <v>43</v>
      </c>
      <c r="E30" s="30" t="s">
        <v>66</v>
      </c>
      <c r="F30" s="21" t="s">
        <v>76</v>
      </c>
      <c r="G30" s="30" t="s">
        <v>36</v>
      </c>
      <c r="H30" s="13" t="s">
        <v>209</v>
      </c>
      <c r="I30" s="20" t="s">
        <v>228</v>
      </c>
      <c r="J30" s="23" t="s">
        <v>137</v>
      </c>
      <c r="K30" s="30" t="s">
        <v>40</v>
      </c>
      <c r="L30" s="30" t="s">
        <v>40</v>
      </c>
      <c r="M30" s="20" t="s">
        <v>55</v>
      </c>
      <c r="N30" s="20" t="s">
        <v>43</v>
      </c>
      <c r="O30" s="30" t="s">
        <v>66</v>
      </c>
      <c r="P30" s="21" t="s">
        <v>67</v>
      </c>
      <c r="Q30" s="30" t="s">
        <v>36</v>
      </c>
      <c r="R30" s="13" t="s">
        <v>78</v>
      </c>
      <c r="S30" s="20" t="s">
        <v>227</v>
      </c>
      <c r="T30" s="23" t="s">
        <v>71</v>
      </c>
      <c r="U30" s="30" t="s">
        <v>40</v>
      </c>
      <c r="V30" s="30" t="s">
        <v>40</v>
      </c>
    </row>
    <row r="31" spans="1:22" ht="18" x14ac:dyDescent="0.35">
      <c r="A31" s="30">
        <v>1000</v>
      </c>
      <c r="B31" s="18">
        <v>625.1</v>
      </c>
      <c r="C31" s="21" t="s">
        <v>55</v>
      </c>
      <c r="D31" s="21" t="s">
        <v>43</v>
      </c>
      <c r="E31" s="30" t="s">
        <v>66</v>
      </c>
      <c r="F31" s="21" t="s">
        <v>72</v>
      </c>
      <c r="G31" s="30" t="s">
        <v>36</v>
      </c>
      <c r="H31" s="13" t="s">
        <v>210</v>
      </c>
      <c r="I31" s="20" t="s">
        <v>228</v>
      </c>
      <c r="J31" s="23" t="s">
        <v>137</v>
      </c>
      <c r="K31" s="30" t="s">
        <v>40</v>
      </c>
      <c r="L31" s="30" t="s">
        <v>40</v>
      </c>
      <c r="M31" s="20" t="s">
        <v>55</v>
      </c>
      <c r="N31" s="20" t="s">
        <v>43</v>
      </c>
      <c r="O31" s="30" t="s">
        <v>66</v>
      </c>
      <c r="P31" s="21" t="s">
        <v>76</v>
      </c>
      <c r="Q31" s="30" t="s">
        <v>36</v>
      </c>
      <c r="R31" s="13" t="s">
        <v>211</v>
      </c>
      <c r="S31" s="20" t="s">
        <v>227</v>
      </c>
      <c r="T31" s="23" t="s">
        <v>71</v>
      </c>
      <c r="U31" s="30" t="s">
        <v>40</v>
      </c>
      <c r="V31" s="30" t="s">
        <v>40</v>
      </c>
    </row>
    <row r="32" spans="1:22" ht="18" x14ac:dyDescent="0.35">
      <c r="A32" s="30">
        <v>1000</v>
      </c>
      <c r="B32" s="18">
        <v>750.1</v>
      </c>
      <c r="C32" s="21" t="s">
        <v>55</v>
      </c>
      <c r="D32" s="21" t="s">
        <v>43</v>
      </c>
      <c r="E32" s="30" t="s">
        <v>66</v>
      </c>
      <c r="F32" s="21" t="s">
        <v>80</v>
      </c>
      <c r="G32" s="30" t="s">
        <v>36</v>
      </c>
      <c r="H32" s="21" t="s">
        <v>212</v>
      </c>
      <c r="I32" s="20" t="s">
        <v>228</v>
      </c>
      <c r="J32" s="21" t="s">
        <v>213</v>
      </c>
      <c r="K32" s="30" t="s">
        <v>40</v>
      </c>
      <c r="L32" s="30" t="s">
        <v>40</v>
      </c>
      <c r="M32" s="20" t="s">
        <v>55</v>
      </c>
      <c r="N32" s="20" t="s">
        <v>43</v>
      </c>
      <c r="O32" s="30" t="s">
        <v>66</v>
      </c>
      <c r="P32" s="21" t="s">
        <v>72</v>
      </c>
      <c r="Q32" s="30" t="s">
        <v>36</v>
      </c>
      <c r="R32" s="13" t="s">
        <v>82</v>
      </c>
      <c r="S32" s="20" t="s">
        <v>227</v>
      </c>
      <c r="T32" s="23" t="s">
        <v>71</v>
      </c>
      <c r="U32" s="30" t="s">
        <v>40</v>
      </c>
      <c r="V32" s="30" t="s">
        <v>40</v>
      </c>
    </row>
    <row r="33" spans="1:163" ht="18" x14ac:dyDescent="0.35">
      <c r="A33" s="30">
        <v>1000</v>
      </c>
      <c r="B33" s="18">
        <v>875.1</v>
      </c>
      <c r="C33" s="21" t="s">
        <v>55</v>
      </c>
      <c r="D33" s="21" t="s">
        <v>43</v>
      </c>
      <c r="E33" s="30" t="s">
        <v>66</v>
      </c>
      <c r="F33" s="21" t="s">
        <v>90</v>
      </c>
      <c r="G33" s="30" t="s">
        <v>36</v>
      </c>
      <c r="H33" s="21" t="s">
        <v>214</v>
      </c>
      <c r="I33" s="20" t="s">
        <v>228</v>
      </c>
      <c r="J33" s="21" t="s">
        <v>218</v>
      </c>
      <c r="K33" s="30" t="s">
        <v>40</v>
      </c>
      <c r="L33" s="30" t="s">
        <v>40</v>
      </c>
      <c r="M33" s="20" t="s">
        <v>55</v>
      </c>
      <c r="N33" s="20" t="s">
        <v>43</v>
      </c>
      <c r="O33" s="30" t="s">
        <v>66</v>
      </c>
      <c r="P33" s="21" t="s">
        <v>74</v>
      </c>
      <c r="Q33" s="30" t="s">
        <v>36</v>
      </c>
      <c r="R33" s="13" t="s">
        <v>215</v>
      </c>
      <c r="S33" s="20" t="s">
        <v>227</v>
      </c>
      <c r="T33" s="23" t="s">
        <v>83</v>
      </c>
      <c r="U33" s="30" t="s">
        <v>40</v>
      </c>
      <c r="V33" s="30" t="s">
        <v>40</v>
      </c>
    </row>
    <row r="34" spans="1:163" ht="18" x14ac:dyDescent="0.35">
      <c r="A34" s="30">
        <v>1000</v>
      </c>
      <c r="B34" s="18">
        <v>1000.1</v>
      </c>
      <c r="C34" s="21" t="s">
        <v>55</v>
      </c>
      <c r="D34" s="21" t="s">
        <v>43</v>
      </c>
      <c r="E34" s="30" t="s">
        <v>66</v>
      </c>
      <c r="F34" s="19" t="s">
        <v>219</v>
      </c>
      <c r="G34" s="20" t="s">
        <v>65</v>
      </c>
      <c r="H34" s="19" t="s">
        <v>217</v>
      </c>
      <c r="I34" s="20" t="s">
        <v>228</v>
      </c>
      <c r="J34" s="19" t="s">
        <v>218</v>
      </c>
      <c r="K34" s="20" t="s">
        <v>40</v>
      </c>
      <c r="L34" s="20" t="s">
        <v>40</v>
      </c>
      <c r="M34" s="20" t="s">
        <v>55</v>
      </c>
      <c r="N34" s="20" t="s">
        <v>43</v>
      </c>
      <c r="O34" s="20" t="s">
        <v>66</v>
      </c>
      <c r="P34" s="19" t="s">
        <v>146</v>
      </c>
      <c r="Q34" s="20" t="s">
        <v>36</v>
      </c>
      <c r="R34" s="24" t="s">
        <v>220</v>
      </c>
      <c r="S34" s="20" t="s">
        <v>227</v>
      </c>
      <c r="T34" s="23" t="s">
        <v>83</v>
      </c>
      <c r="U34" s="20" t="s">
        <v>40</v>
      </c>
      <c r="V34" s="20" t="s">
        <v>40</v>
      </c>
    </row>
    <row r="35" spans="1:163" ht="18" x14ac:dyDescent="0.35">
      <c r="A35" s="30">
        <v>1000</v>
      </c>
      <c r="B35" s="18">
        <v>1125.0999999999999</v>
      </c>
      <c r="C35" s="21" t="s">
        <v>55</v>
      </c>
      <c r="D35" s="21" t="s">
        <v>43</v>
      </c>
      <c r="E35" s="30" t="s">
        <v>66</v>
      </c>
      <c r="F35" s="19" t="s">
        <v>219</v>
      </c>
      <c r="G35" s="20" t="s">
        <v>65</v>
      </c>
      <c r="H35" s="19" t="s">
        <v>217</v>
      </c>
      <c r="I35" s="20" t="s">
        <v>228</v>
      </c>
      <c r="J35" s="19" t="s">
        <v>218</v>
      </c>
      <c r="K35" s="20" t="s">
        <v>40</v>
      </c>
      <c r="L35" s="20" t="s">
        <v>40</v>
      </c>
      <c r="M35" s="20" t="s">
        <v>55</v>
      </c>
      <c r="N35" s="20" t="s">
        <v>43</v>
      </c>
      <c r="O35" s="20" t="s">
        <v>66</v>
      </c>
      <c r="P35" s="19" t="s">
        <v>216</v>
      </c>
      <c r="Q35" s="20" t="s">
        <v>36</v>
      </c>
      <c r="R35" s="24" t="s">
        <v>221</v>
      </c>
      <c r="S35" s="20" t="s">
        <v>227</v>
      </c>
      <c r="T35" s="23" t="s">
        <v>83</v>
      </c>
      <c r="U35" s="20" t="s">
        <v>40</v>
      </c>
      <c r="V35" s="20" t="s">
        <v>40</v>
      </c>
    </row>
    <row r="36" spans="1:163" ht="18" x14ac:dyDescent="0.35">
      <c r="A36" s="30">
        <v>1000</v>
      </c>
      <c r="B36" s="18">
        <v>1187.5999999999999</v>
      </c>
      <c r="C36" s="21" t="s">
        <v>55</v>
      </c>
      <c r="D36" s="21" t="s">
        <v>43</v>
      </c>
      <c r="E36" s="30" t="s">
        <v>66</v>
      </c>
      <c r="F36" s="19" t="s">
        <v>219</v>
      </c>
      <c r="G36" s="20" t="s">
        <v>65</v>
      </c>
      <c r="H36" s="19" t="s">
        <v>217</v>
      </c>
      <c r="I36" s="20" t="s">
        <v>228</v>
      </c>
      <c r="J36" s="19" t="s">
        <v>218</v>
      </c>
      <c r="K36" s="20" t="s">
        <v>40</v>
      </c>
      <c r="L36" s="20" t="s">
        <v>40</v>
      </c>
      <c r="M36" s="20" t="s">
        <v>55</v>
      </c>
      <c r="N36" s="20" t="s">
        <v>43</v>
      </c>
      <c r="O36" s="20" t="s">
        <v>66</v>
      </c>
      <c r="P36" s="19" t="s">
        <v>222</v>
      </c>
      <c r="Q36" s="20" t="s">
        <v>36</v>
      </c>
      <c r="R36" s="24" t="s">
        <v>223</v>
      </c>
      <c r="S36" s="20" t="s">
        <v>227</v>
      </c>
      <c r="T36" s="23" t="s">
        <v>83</v>
      </c>
      <c r="U36" s="20" t="s">
        <v>40</v>
      </c>
      <c r="V36" s="20" t="s">
        <v>40</v>
      </c>
    </row>
    <row r="37" spans="1:163" ht="18" x14ac:dyDescent="0.35">
      <c r="A37" s="30">
        <v>1000</v>
      </c>
      <c r="B37" s="18">
        <v>1225.0999999999999</v>
      </c>
      <c r="C37" s="21" t="s">
        <v>55</v>
      </c>
      <c r="D37" s="21" t="s">
        <v>43</v>
      </c>
      <c r="E37" s="30" t="s">
        <v>66</v>
      </c>
      <c r="F37" s="19" t="s">
        <v>219</v>
      </c>
      <c r="G37" s="20" t="s">
        <v>65</v>
      </c>
      <c r="H37" s="19" t="s">
        <v>217</v>
      </c>
      <c r="I37" s="20" t="s">
        <v>228</v>
      </c>
      <c r="J37" s="19" t="s">
        <v>218</v>
      </c>
      <c r="K37" s="20" t="s">
        <v>40</v>
      </c>
      <c r="L37" s="20" t="s">
        <v>40</v>
      </c>
      <c r="M37" s="20" t="s">
        <v>55</v>
      </c>
      <c r="N37" s="20" t="s">
        <v>43</v>
      </c>
      <c r="O37" s="20" t="s">
        <v>66</v>
      </c>
      <c r="P37" s="19" t="s">
        <v>224</v>
      </c>
      <c r="Q37" s="20" t="s">
        <v>36</v>
      </c>
      <c r="R37" s="24" t="s">
        <v>225</v>
      </c>
      <c r="S37" s="20" t="s">
        <v>227</v>
      </c>
      <c r="T37" s="23" t="s">
        <v>83</v>
      </c>
      <c r="U37" s="20" t="s">
        <v>40</v>
      </c>
      <c r="V37" s="20" t="s">
        <v>40</v>
      </c>
    </row>
    <row r="38" spans="1:163" x14ac:dyDescent="0.25">
      <c r="A38" s="30">
        <v>1000</v>
      </c>
      <c r="B38" s="18">
        <v>1250.0999999999999</v>
      </c>
      <c r="C38" s="19" t="s">
        <v>206</v>
      </c>
      <c r="D38" s="19" t="s">
        <v>206</v>
      </c>
      <c r="E38" s="30" t="s">
        <v>55</v>
      </c>
      <c r="F38" s="19" t="s">
        <v>55</v>
      </c>
      <c r="G38" s="20" t="s">
        <v>55</v>
      </c>
      <c r="H38" s="19" t="s">
        <v>55</v>
      </c>
      <c r="I38" s="20" t="s">
        <v>55</v>
      </c>
      <c r="J38" s="19" t="s">
        <v>55</v>
      </c>
      <c r="K38" s="20" t="s">
        <v>55</v>
      </c>
      <c r="L38" s="20" t="s">
        <v>55</v>
      </c>
      <c r="M38" s="19" t="s">
        <v>206</v>
      </c>
      <c r="N38" s="19" t="s">
        <v>55</v>
      </c>
      <c r="O38" s="20" t="s">
        <v>55</v>
      </c>
      <c r="P38" s="19" t="s">
        <v>55</v>
      </c>
      <c r="Q38" s="20" t="s">
        <v>55</v>
      </c>
      <c r="R38" s="24" t="s">
        <v>55</v>
      </c>
      <c r="S38" s="20" t="s">
        <v>55</v>
      </c>
      <c r="T38" s="23" t="s">
        <v>55</v>
      </c>
      <c r="U38" s="20" t="s">
        <v>55</v>
      </c>
      <c r="V38" s="20" t="s">
        <v>55</v>
      </c>
      <c r="W38" s="20"/>
    </row>
    <row r="39" spans="1:163" x14ac:dyDescent="0.25">
      <c r="A39" s="30"/>
      <c r="X39" s="222" t="str">
        <f>C4</f>
        <v>Comments</v>
      </c>
      <c r="Y39" s="222"/>
      <c r="Z39" s="222"/>
      <c r="AA39" s="222"/>
      <c r="AB39" s="222"/>
      <c r="AC39" s="222"/>
      <c r="AD39" s="222"/>
      <c r="AE39" s="222" t="str">
        <f>D4</f>
        <v>Trip Unit</v>
      </c>
      <c r="AF39" s="222"/>
      <c r="AG39" s="222"/>
      <c r="AH39" s="222"/>
      <c r="AI39" s="222"/>
      <c r="AJ39" s="222"/>
      <c r="AK39" s="222"/>
      <c r="AL39" s="222" t="str">
        <f>E4</f>
        <v>In</v>
      </c>
      <c r="AM39" s="222"/>
      <c r="AN39" s="222"/>
      <c r="AO39" s="222"/>
      <c r="AP39" s="222"/>
      <c r="AQ39" s="222"/>
      <c r="AR39" s="222"/>
      <c r="AS39" s="222" t="str">
        <f>F4</f>
        <v>Ir</v>
      </c>
      <c r="AT39" s="222"/>
      <c r="AU39" s="222"/>
      <c r="AV39" s="222"/>
      <c r="AW39" s="222"/>
      <c r="AX39" s="222"/>
      <c r="AY39" s="222"/>
      <c r="AZ39" s="227" t="str">
        <f>G4</f>
        <v>tr</v>
      </c>
      <c r="BA39" s="227"/>
      <c r="BB39" s="227"/>
      <c r="BC39" s="227"/>
      <c r="BD39" s="227"/>
      <c r="BE39" s="227"/>
      <c r="BF39" s="227"/>
      <c r="BG39" s="227" t="str">
        <f>H4</f>
        <v>Isd</v>
      </c>
      <c r="BH39" s="227"/>
      <c r="BI39" s="227"/>
      <c r="BJ39" s="227"/>
      <c r="BK39" s="227"/>
      <c r="BL39" s="227"/>
      <c r="BM39" s="227"/>
      <c r="BN39" s="227" t="str">
        <f>I4</f>
        <v>tsd</v>
      </c>
      <c r="BO39" s="227"/>
      <c r="BP39" s="227"/>
      <c r="BQ39" s="227"/>
      <c r="BR39" s="227"/>
      <c r="BS39" s="227"/>
      <c r="BT39" s="227"/>
      <c r="BU39" s="227" t="str">
        <f>J4</f>
        <v>Ii</v>
      </c>
      <c r="BV39" s="227"/>
      <c r="BW39" s="227"/>
      <c r="BX39" s="227"/>
      <c r="BY39" s="227"/>
      <c r="BZ39" s="227"/>
      <c r="CA39" s="227"/>
      <c r="CB39" s="227" t="str">
        <f>K4</f>
        <v>Ig</v>
      </c>
      <c r="CC39" s="227"/>
      <c r="CD39" s="227"/>
      <c r="CE39" s="227"/>
      <c r="CF39" s="227"/>
      <c r="CG39" s="227"/>
      <c r="CH39" s="227"/>
      <c r="CI39" s="227" t="str">
        <f>L4</f>
        <v>tg</v>
      </c>
      <c r="CJ39" s="227"/>
      <c r="CK39" s="227"/>
      <c r="CL39" s="227"/>
      <c r="CM39" s="227"/>
      <c r="CN39" s="227"/>
      <c r="CO39" s="227"/>
      <c r="CP39" s="227" t="str">
        <f>M4</f>
        <v>Comments</v>
      </c>
      <c r="CQ39" s="227"/>
      <c r="CR39" s="227"/>
      <c r="CS39" s="227"/>
      <c r="CT39" s="227"/>
      <c r="CU39" s="227"/>
      <c r="CV39" s="227"/>
      <c r="CW39" s="227" t="str">
        <f>N4</f>
        <v>Trip Unit</v>
      </c>
      <c r="CX39" s="227"/>
      <c r="CY39" s="227"/>
      <c r="CZ39" s="227"/>
      <c r="DA39" s="227"/>
      <c r="DB39" s="227"/>
      <c r="DC39" s="227"/>
      <c r="DD39" s="227" t="str">
        <f>O4</f>
        <v>In</v>
      </c>
      <c r="DE39" s="227"/>
      <c r="DF39" s="227"/>
      <c r="DG39" s="227"/>
      <c r="DH39" s="227"/>
      <c r="DI39" s="227"/>
      <c r="DJ39" s="227"/>
      <c r="DK39" s="227" t="str">
        <f>P4</f>
        <v>Ir</v>
      </c>
      <c r="DL39" s="227"/>
      <c r="DM39" s="227"/>
      <c r="DN39" s="227"/>
      <c r="DO39" s="227"/>
      <c r="DP39" s="227"/>
      <c r="DQ39" s="227"/>
      <c r="DR39" s="227" t="str">
        <f>Q4</f>
        <v>tr</v>
      </c>
      <c r="DS39" s="227"/>
      <c r="DT39" s="227"/>
      <c r="DU39" s="227"/>
      <c r="DV39" s="227"/>
      <c r="DW39" s="227"/>
      <c r="DX39" s="227"/>
      <c r="DY39" s="227" t="str">
        <f>R4</f>
        <v>Isd</v>
      </c>
      <c r="DZ39" s="227"/>
      <c r="EA39" s="227"/>
      <c r="EB39" s="227"/>
      <c r="EC39" s="227"/>
      <c r="ED39" s="227"/>
      <c r="EE39" s="227"/>
      <c r="EF39" s="227" t="str">
        <f>S4</f>
        <v>tsd</v>
      </c>
      <c r="EG39" s="227"/>
      <c r="EH39" s="227"/>
      <c r="EI39" s="227"/>
      <c r="EJ39" s="227"/>
      <c r="EK39" s="227"/>
      <c r="EL39" s="227"/>
      <c r="EM39" s="227" t="str">
        <f>T4</f>
        <v>Ii</v>
      </c>
      <c r="EN39" s="227"/>
      <c r="EO39" s="227"/>
      <c r="EP39" s="227"/>
      <c r="EQ39" s="227"/>
      <c r="ER39" s="227"/>
      <c r="ES39" s="227"/>
      <c r="ET39" s="227" t="str">
        <f>U4</f>
        <v>Ig</v>
      </c>
      <c r="EU39" s="227"/>
      <c r="EV39" s="227"/>
      <c r="EW39" s="227"/>
      <c r="EX39" s="227"/>
      <c r="EY39" s="227"/>
      <c r="EZ39" s="227"/>
      <c r="FA39" s="227" t="str">
        <f>V4</f>
        <v>tg</v>
      </c>
      <c r="FB39" s="227"/>
      <c r="FC39" s="227"/>
      <c r="FD39" s="227"/>
      <c r="FE39" s="227"/>
      <c r="FF39" s="227"/>
      <c r="FG39" s="227"/>
    </row>
    <row r="40" spans="1:163" x14ac:dyDescent="0.25">
      <c r="X40" s="13"/>
      <c r="Y40" s="31">
        <v>300</v>
      </c>
      <c r="Z40" s="31">
        <v>315</v>
      </c>
      <c r="AA40" s="31">
        <v>500</v>
      </c>
      <c r="AB40" s="31">
        <v>750</v>
      </c>
      <c r="AC40" s="31">
        <v>800</v>
      </c>
      <c r="AD40" s="31">
        <v>1000</v>
      </c>
      <c r="AE40" s="13"/>
      <c r="AF40" s="50">
        <v>300</v>
      </c>
      <c r="AG40" s="50">
        <v>315</v>
      </c>
      <c r="AH40" s="50">
        <v>500</v>
      </c>
      <c r="AI40" s="50">
        <v>750</v>
      </c>
      <c r="AJ40" s="50">
        <v>800</v>
      </c>
      <c r="AK40" s="50">
        <v>1000</v>
      </c>
      <c r="AL40" s="13"/>
      <c r="AM40" s="31">
        <v>300</v>
      </c>
      <c r="AN40" s="31">
        <v>315</v>
      </c>
      <c r="AO40" s="31">
        <v>500</v>
      </c>
      <c r="AP40" s="31">
        <v>750</v>
      </c>
      <c r="AQ40" s="31">
        <v>800</v>
      </c>
      <c r="AR40" s="31">
        <v>1000</v>
      </c>
      <c r="AS40" s="13"/>
      <c r="AT40" s="31">
        <v>300</v>
      </c>
      <c r="AU40" s="31">
        <v>315</v>
      </c>
      <c r="AV40" s="31">
        <v>500</v>
      </c>
      <c r="AW40" s="31">
        <v>750</v>
      </c>
      <c r="AX40" s="31">
        <v>800</v>
      </c>
      <c r="AY40" s="31">
        <v>1000</v>
      </c>
      <c r="AZ40" s="31"/>
      <c r="BA40" s="31">
        <v>300</v>
      </c>
      <c r="BB40" s="31">
        <v>315</v>
      </c>
      <c r="BC40" s="31">
        <v>500</v>
      </c>
      <c r="BD40" s="31">
        <v>750</v>
      </c>
      <c r="BE40" s="31">
        <v>800</v>
      </c>
      <c r="BF40" s="31">
        <v>1000</v>
      </c>
      <c r="BG40" s="31"/>
      <c r="BH40" s="31">
        <v>300</v>
      </c>
      <c r="BI40" s="31">
        <v>315</v>
      </c>
      <c r="BJ40" s="31">
        <v>500</v>
      </c>
      <c r="BK40" s="31">
        <v>750</v>
      </c>
      <c r="BL40" s="31">
        <v>800</v>
      </c>
      <c r="BM40" s="31">
        <v>1000</v>
      </c>
      <c r="BN40" s="31"/>
      <c r="BO40" s="31">
        <v>300</v>
      </c>
      <c r="BP40" s="31">
        <v>315</v>
      </c>
      <c r="BQ40" s="31">
        <v>500</v>
      </c>
      <c r="BR40" s="31">
        <v>750</v>
      </c>
      <c r="BS40" s="31">
        <v>800</v>
      </c>
      <c r="BT40" s="31">
        <v>1000</v>
      </c>
      <c r="BU40" s="31"/>
      <c r="BV40" s="31">
        <v>300</v>
      </c>
      <c r="BW40" s="31">
        <v>315</v>
      </c>
      <c r="BX40" s="31">
        <v>500</v>
      </c>
      <c r="BY40" s="31">
        <v>750</v>
      </c>
      <c r="BZ40" s="31">
        <v>800</v>
      </c>
      <c r="CA40" s="31">
        <v>1000</v>
      </c>
      <c r="CB40" s="31"/>
      <c r="CC40" s="31">
        <v>300</v>
      </c>
      <c r="CD40" s="31">
        <v>315</v>
      </c>
      <c r="CE40" s="31">
        <v>500</v>
      </c>
      <c r="CF40" s="31">
        <v>750</v>
      </c>
      <c r="CG40" s="31">
        <v>800</v>
      </c>
      <c r="CH40" s="31">
        <v>1000</v>
      </c>
      <c r="CI40" s="31"/>
      <c r="CJ40" s="31">
        <v>300</v>
      </c>
      <c r="CK40" s="31">
        <v>315</v>
      </c>
      <c r="CL40" s="31">
        <v>500</v>
      </c>
      <c r="CM40" s="31">
        <v>750</v>
      </c>
      <c r="CN40" s="31">
        <v>800</v>
      </c>
      <c r="CO40" s="31">
        <v>1000</v>
      </c>
      <c r="CP40" s="50"/>
      <c r="CQ40" s="50">
        <v>300</v>
      </c>
      <c r="CR40" s="50">
        <v>315</v>
      </c>
      <c r="CS40" s="50">
        <v>500</v>
      </c>
      <c r="CT40" s="50">
        <v>750</v>
      </c>
      <c r="CU40" s="50">
        <v>800</v>
      </c>
      <c r="CV40" s="50">
        <v>1000</v>
      </c>
      <c r="CW40" s="31"/>
      <c r="CX40" s="31">
        <v>300</v>
      </c>
      <c r="CY40" s="31">
        <v>315</v>
      </c>
      <c r="CZ40" s="31">
        <v>500</v>
      </c>
      <c r="DA40" s="31">
        <v>750</v>
      </c>
      <c r="DB40" s="31">
        <v>800</v>
      </c>
      <c r="DC40" s="31">
        <v>1000</v>
      </c>
      <c r="DD40" s="31"/>
      <c r="DE40" s="31">
        <v>300</v>
      </c>
      <c r="DF40" s="31">
        <v>315</v>
      </c>
      <c r="DG40" s="31">
        <v>500</v>
      </c>
      <c r="DH40" s="31">
        <v>750</v>
      </c>
      <c r="DI40" s="31">
        <v>800</v>
      </c>
      <c r="DJ40" s="31">
        <v>1000</v>
      </c>
      <c r="DK40" s="31"/>
      <c r="DL40" s="31">
        <v>300</v>
      </c>
      <c r="DM40" s="31">
        <v>315</v>
      </c>
      <c r="DN40" s="31">
        <v>500</v>
      </c>
      <c r="DO40" s="31">
        <v>750</v>
      </c>
      <c r="DP40" s="31">
        <v>800</v>
      </c>
      <c r="DQ40" s="31">
        <v>1000</v>
      </c>
      <c r="DR40" s="31"/>
      <c r="DS40" s="31">
        <v>300</v>
      </c>
      <c r="DT40" s="31">
        <v>315</v>
      </c>
      <c r="DU40" s="31">
        <v>500</v>
      </c>
      <c r="DV40" s="31">
        <v>750</v>
      </c>
      <c r="DW40" s="31">
        <v>800</v>
      </c>
      <c r="DX40" s="31">
        <v>1000</v>
      </c>
      <c r="DY40" s="31"/>
      <c r="DZ40" s="31">
        <v>300</v>
      </c>
      <c r="EA40" s="31">
        <v>315</v>
      </c>
      <c r="EB40" s="31">
        <v>500</v>
      </c>
      <c r="EC40" s="31">
        <v>750</v>
      </c>
      <c r="ED40" s="31">
        <v>800</v>
      </c>
      <c r="EE40" s="31">
        <v>1000</v>
      </c>
      <c r="EF40" s="31"/>
      <c r="EG40" s="31">
        <v>300</v>
      </c>
      <c r="EH40" s="31">
        <v>315</v>
      </c>
      <c r="EI40" s="31">
        <v>500</v>
      </c>
      <c r="EJ40" s="31">
        <v>750</v>
      </c>
      <c r="EK40" s="31">
        <v>800</v>
      </c>
      <c r="EL40" s="31">
        <v>1000</v>
      </c>
      <c r="EM40" s="31"/>
      <c r="EN40" s="31">
        <v>300</v>
      </c>
      <c r="EO40" s="31">
        <v>315</v>
      </c>
      <c r="EP40" s="31">
        <v>500</v>
      </c>
      <c r="EQ40" s="31">
        <v>750</v>
      </c>
      <c r="ER40" s="31">
        <v>800</v>
      </c>
      <c r="ES40" s="31">
        <v>1000</v>
      </c>
      <c r="ET40" s="31"/>
      <c r="EU40" s="31">
        <v>300</v>
      </c>
      <c r="EV40" s="31">
        <v>315</v>
      </c>
      <c r="EW40" s="31">
        <v>500</v>
      </c>
      <c r="EX40" s="31">
        <v>750</v>
      </c>
      <c r="EY40" s="31">
        <v>800</v>
      </c>
      <c r="EZ40" s="31">
        <v>1000</v>
      </c>
      <c r="FA40" s="31"/>
      <c r="FB40" s="31">
        <v>300</v>
      </c>
      <c r="FC40" s="31">
        <v>315</v>
      </c>
      <c r="FD40" s="31">
        <v>500</v>
      </c>
      <c r="FE40" s="31">
        <v>750</v>
      </c>
      <c r="FF40" s="31">
        <v>800</v>
      </c>
      <c r="FG40" s="31">
        <v>1000</v>
      </c>
    </row>
    <row r="41" spans="1:163" x14ac:dyDescent="0.25">
      <c r="V41" s="18"/>
      <c r="X41" s="27">
        <v>0</v>
      </c>
      <c r="Y41" s="13" t="str">
        <f t="shared" ref="Y41:Y56" si="0">VLOOKUP(X41,MCCB_B_1250A_300kVA,X$57)</f>
        <v>LV cabinet is not suitable for T/F</v>
      </c>
      <c r="Z41" s="13" t="str">
        <f t="shared" ref="Z41:Z56" si="1">VLOOKUP(X41,MCCB_B_1250A_315kVA,X$57)</f>
        <v>LV cabinet is not suitable for T/F</v>
      </c>
      <c r="AA41" s="13" t="str">
        <f t="shared" ref="AA41:AA56" si="2">VLOOKUP(X41,MCCB_B_1250A_500kVA,X$57)</f>
        <v>LV cabinet is not suitable for T/F</v>
      </c>
      <c r="AB41" s="13" t="str">
        <f t="shared" ref="AB41:AB56" si="3">VLOOKUP(X41,MCCB_B_1250A_750kVA,X$57)</f>
        <v>Load is too low for protection</v>
      </c>
      <c r="AC41" s="13" t="str">
        <f t="shared" ref="AC41:AC56" si="4">VLOOKUP(X41,MCCB_B_1250A_800kVA,X$57)</f>
        <v>Load is too low for protection</v>
      </c>
      <c r="AD41" s="13" t="str">
        <f t="shared" ref="AD41:AD56" si="5">VLOOKUP(X41,MCCB_B_1250A_1000kVA,X$57)</f>
        <v>Load is too low for protection</v>
      </c>
      <c r="AE41" s="27">
        <v>0</v>
      </c>
      <c r="AF41" s="13" t="str">
        <f t="shared" ref="AF41:AF56" si="6">VLOOKUP(AE41,MCCB_B_1250A_300kVA,AE$57)</f>
        <v xml:space="preserve"> </v>
      </c>
      <c r="AG41" s="13" t="str">
        <f t="shared" ref="AG41:AG56" si="7">VLOOKUP(AE41,MCCB_B_1250A_315kVA,AE$57)</f>
        <v xml:space="preserve"> </v>
      </c>
      <c r="AH41" s="13" t="str">
        <f t="shared" ref="AH41:AH56" si="8">VLOOKUP(AE41,MCCB_B_1250A_500kVA,AE$57)</f>
        <v xml:space="preserve"> </v>
      </c>
      <c r="AI41" s="13" t="str">
        <f t="shared" ref="AI41:AI56" si="9">VLOOKUP(AE41,MCCB_B_1250A_750kVA,AE$57)</f>
        <v xml:space="preserve"> </v>
      </c>
      <c r="AJ41" s="13" t="str">
        <f t="shared" ref="AJ41:AJ56" si="10">VLOOKUP(AE41,MCCB_B_1250A_800kVA,AE$57)</f>
        <v>Load is too low for protection</v>
      </c>
      <c r="AK41" s="13" t="str">
        <f t="shared" ref="AK41:AK56" si="11">VLOOKUP(AE41,MCCB_B_1250A_1000kVA,AE$57)</f>
        <v>Load is too low for protection</v>
      </c>
      <c r="AL41" s="27">
        <v>0</v>
      </c>
      <c r="AM41" s="13" t="str">
        <f t="shared" ref="AM41:AM56" si="12">VLOOKUP(AL41,MCCB_B_1250A_300kVA,AL$57)</f>
        <v xml:space="preserve"> </v>
      </c>
      <c r="AN41" s="13" t="str">
        <f t="shared" ref="AN41:AN56" si="13">VLOOKUP(AL41,MCCB_B_1250A_315kVA,AL$57)</f>
        <v xml:space="preserve"> </v>
      </c>
      <c r="AO41" s="13" t="str">
        <f t="shared" ref="AO41:AO56" si="14">VLOOKUP(AL41,MCCB_B_1250A_500kVA,AL$57)</f>
        <v xml:space="preserve"> </v>
      </c>
      <c r="AP41" s="13" t="str">
        <f t="shared" ref="AP41:AP56" si="15">VLOOKUP(AL41,MCCB_B_1250A_750kVA,AL$57)</f>
        <v xml:space="preserve"> </v>
      </c>
      <c r="AQ41" s="13" t="str">
        <f t="shared" ref="AQ41:AQ56" si="16">VLOOKUP(AL41,MCCB_B_1250A_800kVA,AL$57)</f>
        <v xml:space="preserve"> </v>
      </c>
      <c r="AR41" s="13" t="str">
        <f t="shared" ref="AR41:AR56" si="17">VLOOKUP(AL41,MCCB_B_1250A_1000kVA,AL$57)</f>
        <v xml:space="preserve"> </v>
      </c>
      <c r="AS41" s="27">
        <v>0</v>
      </c>
      <c r="AT41" s="13" t="str">
        <f t="shared" ref="AT41:AT56" si="18">VLOOKUP(AS41,MCCB_B_1250A_300kVA,AS$57)</f>
        <v xml:space="preserve"> </v>
      </c>
      <c r="AU41" s="13" t="str">
        <f t="shared" ref="AU41:AU56" si="19">VLOOKUP(AS41,MCCB_B_1250A_315kVA,AS$57)</f>
        <v xml:space="preserve"> </v>
      </c>
      <c r="AV41" s="13" t="str">
        <f t="shared" ref="AV41:AV56" si="20">VLOOKUP(AS41,MCCB_B_1250A_500kVA,AS$57)</f>
        <v xml:space="preserve"> </v>
      </c>
      <c r="AW41" s="13" t="str">
        <f t="shared" ref="AW41:AW56" si="21">VLOOKUP(AS41,MCCB_B_1250A_750kVA,AS$57)</f>
        <v xml:space="preserve"> </v>
      </c>
      <c r="AX41" s="13" t="str">
        <f t="shared" ref="AX41:AX56" si="22">VLOOKUP(AS41,MCCB_B_1250A_800kVA,AS$57)</f>
        <v xml:space="preserve"> </v>
      </c>
      <c r="AY41" s="13" t="str">
        <f t="shared" ref="AY41:AY56" si="23">VLOOKUP(AS41,MCCB_B_1250A_1000kVA,AS$57)</f>
        <v xml:space="preserve"> </v>
      </c>
      <c r="AZ41" s="27">
        <v>0</v>
      </c>
      <c r="BA41" s="13" t="str">
        <f t="shared" ref="BA41:BA56" si="24">VLOOKUP(AZ41,MCCB_B_1250A_300kVA,AZ$57)</f>
        <v xml:space="preserve"> </v>
      </c>
      <c r="BB41" s="13" t="str">
        <f t="shared" ref="BB41:BB56" si="25">VLOOKUP(AZ41,MCCB_B_1250A_315kVA,AZ$57)</f>
        <v xml:space="preserve"> </v>
      </c>
      <c r="BC41" s="13" t="str">
        <f t="shared" ref="BC41:BC56" si="26">VLOOKUP(AZ41,MCCB_B_1250A_500kVA,AZ$57)</f>
        <v xml:space="preserve"> </v>
      </c>
      <c r="BD41" s="13" t="str">
        <f t="shared" ref="BD41:BD56" si="27">VLOOKUP(AZ41,MCCB_B_1250A_750kVA,AZ$57)</f>
        <v xml:space="preserve"> </v>
      </c>
      <c r="BE41" s="13" t="str">
        <f t="shared" ref="BE41:BE56" si="28">VLOOKUP(AZ41,MCCB_B_1250A_800kVA,AZ$57)</f>
        <v xml:space="preserve"> </v>
      </c>
      <c r="BF41" s="13" t="str">
        <f t="shared" ref="BF41:BF56" si="29">VLOOKUP(AZ41,MCCB_B_1250A_1000kVA,AZ$57)</f>
        <v xml:space="preserve"> </v>
      </c>
      <c r="BG41" s="27">
        <v>0</v>
      </c>
      <c r="BH41" s="13" t="str">
        <f t="shared" ref="BH41:BH56" si="30">VLOOKUP(BG41,MCCB_B_1250A_300kVA,BG$57)</f>
        <v xml:space="preserve"> </v>
      </c>
      <c r="BI41" s="13" t="str">
        <f t="shared" ref="BI41:BI56" si="31">VLOOKUP(BG41,MCCB_B_1250A_315kVA,BG$57)</f>
        <v xml:space="preserve"> </v>
      </c>
      <c r="BJ41" s="13" t="str">
        <f t="shared" ref="BJ41:BJ56" si="32">VLOOKUP(BG41,MCCB_B_1250A_500kVA,BG$57)</f>
        <v xml:space="preserve"> </v>
      </c>
      <c r="BK41" s="13" t="str">
        <f t="shared" ref="BK41:BK56" si="33">VLOOKUP(BG41,MCCB_B_1250A_750kVA,BG$57)</f>
        <v xml:space="preserve"> </v>
      </c>
      <c r="BL41" s="13" t="str">
        <f t="shared" ref="BL41:BL56" si="34">VLOOKUP(BG41,MCCB_B_1250A_800kVA,BG$57)</f>
        <v xml:space="preserve"> </v>
      </c>
      <c r="BM41" s="13" t="str">
        <f t="shared" ref="BM41:BM56" si="35">VLOOKUP(BG41,MCCB_B_1250A_1000kVA,BG$57)</f>
        <v xml:space="preserve"> </v>
      </c>
      <c r="BN41" s="27">
        <v>0</v>
      </c>
      <c r="BO41" s="13" t="str">
        <f t="shared" ref="BO41:BO56" si="36">VLOOKUP(BN41,MCCB_B_1250A_300kVA,BN$57)</f>
        <v xml:space="preserve"> </v>
      </c>
      <c r="BP41" s="13" t="str">
        <f t="shared" ref="BP41:BP56" si="37">VLOOKUP(BN41,MCCB_B_1250A_315kVA,BN$57)</f>
        <v xml:space="preserve"> </v>
      </c>
      <c r="BQ41" s="13" t="str">
        <f t="shared" ref="BQ41:BQ56" si="38">VLOOKUP(BN41,MCCB_B_1250A_500kVA,BN$57)</f>
        <v xml:space="preserve"> </v>
      </c>
      <c r="BR41" s="13" t="str">
        <f t="shared" ref="BR41:BR56" si="39">VLOOKUP(BN41,MCCB_B_1250A_750kVA,BN$57)</f>
        <v xml:space="preserve"> </v>
      </c>
      <c r="BS41" s="13" t="str">
        <f t="shared" ref="BS41:BS56" si="40">VLOOKUP(BN41,MCCB_B_1250A_800kVA,BN$57)</f>
        <v xml:space="preserve"> </v>
      </c>
      <c r="BT41" s="13" t="str">
        <f t="shared" ref="BT41:BT56" si="41">VLOOKUP(BN41,MCCB_B_1250A_1000kVA,BN$57)</f>
        <v xml:space="preserve"> </v>
      </c>
      <c r="BU41" s="27">
        <v>0</v>
      </c>
      <c r="BV41" s="13" t="str">
        <f t="shared" ref="BV41:BV56" si="42">VLOOKUP(BU41,MCCB_B_1250A_300kVA,BU$57)</f>
        <v xml:space="preserve"> </v>
      </c>
      <c r="BW41" s="13" t="str">
        <f t="shared" ref="BW41:BW56" si="43">VLOOKUP(BU41,MCCB_B_1250A_315kVA,BU$57)</f>
        <v xml:space="preserve"> </v>
      </c>
      <c r="BX41" s="13" t="str">
        <f t="shared" ref="BX41:BX56" si="44">VLOOKUP(BU41,MCCB_B_1250A_500kVA,BU$57)</f>
        <v xml:space="preserve"> </v>
      </c>
      <c r="BY41" s="13" t="str">
        <f t="shared" ref="BY41:BY56" si="45">VLOOKUP(BU41,MCCB_B_1250A_750kVA,BU$57)</f>
        <v xml:space="preserve"> </v>
      </c>
      <c r="BZ41" s="13" t="str">
        <f t="shared" ref="BZ41:BZ56" si="46">VLOOKUP(BU41,MCCB_B_1250A_800kVA,BU$57)</f>
        <v xml:space="preserve"> </v>
      </c>
      <c r="CA41" s="13" t="str">
        <f t="shared" ref="CA41:CA56" si="47">VLOOKUP(BU41,MCCB_B_1250A_1000kVA,BU$57)</f>
        <v xml:space="preserve"> </v>
      </c>
      <c r="CB41" s="27">
        <v>0</v>
      </c>
      <c r="CC41" s="13" t="str">
        <f t="shared" ref="CC41:CC56" si="48">VLOOKUP(CB41,MCCB_B_1250A_300kVA,CB$57)</f>
        <v xml:space="preserve"> </v>
      </c>
      <c r="CD41" s="13" t="str">
        <f t="shared" ref="CD41:CD56" si="49">VLOOKUP(CB41,MCCB_B_1250A_315kVA,CB$57)</f>
        <v xml:space="preserve"> </v>
      </c>
      <c r="CE41" s="13" t="str">
        <f t="shared" ref="CE41:CE56" si="50">VLOOKUP(CB41,MCCB_B_1250A_500kVA,CB$57)</f>
        <v xml:space="preserve"> </v>
      </c>
      <c r="CF41" s="13" t="str">
        <f t="shared" ref="CF41:CF56" si="51">VLOOKUP(CB41,MCCB_B_1250A_750kVA,CB$57)</f>
        <v xml:space="preserve"> </v>
      </c>
      <c r="CG41" s="13" t="str">
        <f t="shared" ref="CG41:CG56" si="52">VLOOKUP(CB41,MCCB_B_1250A_800kVA,CB$57)</f>
        <v xml:space="preserve"> </v>
      </c>
      <c r="CH41" s="13" t="str">
        <f t="shared" ref="CH41:CH56" si="53">VLOOKUP(CB41,MCCB_B_1250A_1000kVA,CB$57)</f>
        <v xml:space="preserve"> </v>
      </c>
      <c r="CI41" s="27">
        <v>0</v>
      </c>
      <c r="CJ41" s="13" t="str">
        <f t="shared" ref="CJ41:CJ56" si="54">VLOOKUP(CI41,MCCB_B_1250A_300kVA,CI$57)</f>
        <v xml:space="preserve"> </v>
      </c>
      <c r="CK41" s="13" t="str">
        <f t="shared" ref="CK41:CK56" si="55">VLOOKUP(CI41,MCCB_B_1250A_315kVA,CI$57)</f>
        <v xml:space="preserve"> </v>
      </c>
      <c r="CL41" s="13" t="str">
        <f t="shared" ref="CL41:CL56" si="56">VLOOKUP(CI41,MCCB_B_1250A_500kVA,CI$57)</f>
        <v xml:space="preserve"> </v>
      </c>
      <c r="CM41" s="13" t="str">
        <f t="shared" ref="CM41:CM56" si="57">VLOOKUP(CI41,MCCB_B_1250A_750kVA,CI$57)</f>
        <v xml:space="preserve"> </v>
      </c>
      <c r="CN41" s="13" t="str">
        <f t="shared" ref="CN41:CN56" si="58">VLOOKUP(CI41,MCCB_B_1250A_800kVA,CI$57)</f>
        <v xml:space="preserve"> </v>
      </c>
      <c r="CO41" s="13" t="str">
        <f t="shared" ref="CO41:CO56" si="59">VLOOKUP(CI41,MCCB_B_1250A_1000kVA,CI$57)</f>
        <v xml:space="preserve"> </v>
      </c>
      <c r="CP41" s="27">
        <v>0</v>
      </c>
      <c r="CQ41" s="13" t="str">
        <f t="shared" ref="CQ41:CQ56" si="60">VLOOKUP(CP41,MCCB_B_1250A_300kVA,CP$57)</f>
        <v>LV cabinet is not suitable for T/F</v>
      </c>
      <c r="CR41" s="13" t="str">
        <f t="shared" ref="CR41:CR56" si="61">VLOOKUP(CP41,MCCB_B_1250A_315kVA,CP$57)</f>
        <v>LV cabinet is not suitable for T/F</v>
      </c>
      <c r="CS41" s="13" t="str">
        <f t="shared" ref="CS41:CS56" si="62">VLOOKUP(CP41,MCCB_B_1250A_500kVA,CP$57)</f>
        <v>LV cabinet is not suitable for T/F</v>
      </c>
      <c r="CT41" s="13" t="str">
        <f t="shared" ref="CT41:CT56" si="63">VLOOKUP(CP41,MCCB_B_1250A_750kVA,CP$57)</f>
        <v>Load is too low for protection</v>
      </c>
      <c r="CU41" s="13" t="str">
        <f t="shared" ref="CU41:CU56" si="64">VLOOKUP(CP41,MCCB_B_1250A_800kVA,CP$57)</f>
        <v>Load is too low for protection</v>
      </c>
      <c r="CV41" s="13" t="str">
        <f t="shared" ref="CV41:CV56" si="65">VLOOKUP(CP41,MCCB_B_1250A_1000kVA,CP$57)</f>
        <v>Load is too low for protection</v>
      </c>
      <c r="CW41" s="27">
        <v>0</v>
      </c>
      <c r="CX41" s="13" t="str">
        <f t="shared" ref="CX41:CX56" si="66">VLOOKUP(CW41,MCCB_B_1250A_300kVA,CW$57)</f>
        <v xml:space="preserve"> </v>
      </c>
      <c r="CY41" s="13" t="str">
        <f t="shared" ref="CY41:CY56" si="67">VLOOKUP(CW41,MCCB_B_1250A_315kVA,CW$57)</f>
        <v xml:space="preserve"> </v>
      </c>
      <c r="CZ41" s="13" t="str">
        <f t="shared" ref="CZ41:CZ56" si="68">VLOOKUP(CW41,MCCB_B_1250A_500kVA,CW$57)</f>
        <v xml:space="preserve"> </v>
      </c>
      <c r="DA41" s="13" t="str">
        <f t="shared" ref="DA41:DA56" si="69">VLOOKUP(CW41,MCCB_B_1250A_750kVA,CW$57)</f>
        <v xml:space="preserve"> </v>
      </c>
      <c r="DB41" s="13" t="str">
        <f t="shared" ref="DB41:DB56" si="70">VLOOKUP(CW41,MCCB_B_1250A_800kVA,CW$57)</f>
        <v xml:space="preserve"> </v>
      </c>
      <c r="DC41" s="13" t="str">
        <f t="shared" ref="DC41:DC56" si="71">VLOOKUP(CW41,MCCB_B_1250A_1000kVA,CW$57)</f>
        <v xml:space="preserve"> </v>
      </c>
      <c r="DD41" s="27">
        <v>0</v>
      </c>
      <c r="DE41" s="13" t="str">
        <f t="shared" ref="DE41:DE56" si="72">VLOOKUP(DD41,MCCB_B_1250A_300kVA,DD$57)</f>
        <v xml:space="preserve"> </v>
      </c>
      <c r="DF41" s="13" t="str">
        <f t="shared" ref="DF41:DF56" si="73">VLOOKUP(DD41,MCCB_B_1250A_315kVA,DD$57)</f>
        <v xml:space="preserve"> </v>
      </c>
      <c r="DG41" s="13" t="str">
        <f t="shared" ref="DG41:DG56" si="74">VLOOKUP(DD41,MCCB_B_1250A_500kVA,DD$57)</f>
        <v xml:space="preserve"> </v>
      </c>
      <c r="DH41" s="13" t="str">
        <f t="shared" ref="DH41:DH56" si="75">VLOOKUP(DD41,MCCB_B_1250A_750kVA,DD$57)</f>
        <v xml:space="preserve"> </v>
      </c>
      <c r="DI41" s="13" t="str">
        <f t="shared" ref="DI41:DI56" si="76">VLOOKUP(DD41,MCCB_B_1250A_800kVA,DD$57)</f>
        <v xml:space="preserve"> </v>
      </c>
      <c r="DJ41" s="13" t="str">
        <f t="shared" ref="DJ41:DJ56" si="77">VLOOKUP(DD41,MCCB_B_1250A_1000kVA,DD$57)</f>
        <v xml:space="preserve"> </v>
      </c>
      <c r="DK41" s="27">
        <v>0</v>
      </c>
      <c r="DL41" s="13" t="str">
        <f t="shared" ref="DL41:DL56" si="78">VLOOKUP(DK41,MCCB_B_1250A_300kVA,DK$57)</f>
        <v xml:space="preserve"> </v>
      </c>
      <c r="DM41" s="13" t="str">
        <f t="shared" ref="DM41:DM56" si="79">VLOOKUP(DK41,MCCB_B_1250A_315kVA,DK$57)</f>
        <v xml:space="preserve"> </v>
      </c>
      <c r="DN41" s="13" t="str">
        <f t="shared" ref="DN41:DN56" si="80">VLOOKUP(DK41,MCCB_B_1250A_500kVA,DK$57)</f>
        <v xml:space="preserve"> </v>
      </c>
      <c r="DO41" s="13" t="str">
        <f t="shared" ref="DO41:DO56" si="81">VLOOKUP(DK41,MCCB_B_1250A_750kVA,DK$57)</f>
        <v xml:space="preserve"> </v>
      </c>
      <c r="DP41" s="13" t="str">
        <f t="shared" ref="DP41:DP56" si="82">VLOOKUP(DK41,MCCB_B_1250A_800kVA,DK$57)</f>
        <v xml:space="preserve"> </v>
      </c>
      <c r="DQ41" s="13" t="str">
        <f t="shared" ref="DQ41:DQ56" si="83">VLOOKUP(DK41,MCCB_B_1250A_1000kVA,DK$57)</f>
        <v xml:space="preserve"> </v>
      </c>
      <c r="DR41" s="27">
        <v>0</v>
      </c>
      <c r="DS41" s="13" t="str">
        <f t="shared" ref="DS41:DS56" si="84">VLOOKUP(DR41,MCCB_B_1250A_300kVA,DR$57)</f>
        <v xml:space="preserve"> </v>
      </c>
      <c r="DT41" s="13" t="str">
        <f t="shared" ref="DT41:DT56" si="85">VLOOKUP(DR41,MCCB_B_1250A_315kVA,DR$57)</f>
        <v xml:space="preserve"> </v>
      </c>
      <c r="DU41" s="13" t="str">
        <f t="shared" ref="DU41:DU56" si="86">VLOOKUP(DR41,MCCB_B_1250A_500kVA,DR$57)</f>
        <v xml:space="preserve"> </v>
      </c>
      <c r="DV41" s="13" t="str">
        <f t="shared" ref="DV41:DV56" si="87">VLOOKUP(DR41,MCCB_B_1250A_750kVA,DR$57)</f>
        <v xml:space="preserve"> </v>
      </c>
      <c r="DW41" s="13" t="str">
        <f t="shared" ref="DW41:DW56" si="88">VLOOKUP(DR41,MCCB_B_1250A_800kVA,DR$57)</f>
        <v xml:space="preserve"> </v>
      </c>
      <c r="DX41" s="13" t="str">
        <f t="shared" ref="DX41:DX56" si="89">VLOOKUP(DR41,MCCB_B_1250A_1000kVA,DR$57)</f>
        <v xml:space="preserve"> </v>
      </c>
      <c r="DY41" s="27">
        <v>0</v>
      </c>
      <c r="DZ41" s="13" t="str">
        <f t="shared" ref="DZ41:DZ56" si="90">VLOOKUP(DY41,MCCB_B_1250A_300kVA,DY$57)</f>
        <v xml:space="preserve"> </v>
      </c>
      <c r="EA41" s="13" t="str">
        <f t="shared" ref="EA41:EA56" si="91">VLOOKUP(DY41,MCCB_B_1250A_315kVA,DY$57)</f>
        <v xml:space="preserve"> </v>
      </c>
      <c r="EB41" s="13" t="str">
        <f t="shared" ref="EB41:EB56" si="92">VLOOKUP(DY41,MCCB_B_1250A_500kVA,DY$57)</f>
        <v xml:space="preserve"> </v>
      </c>
      <c r="EC41" s="13" t="str">
        <f t="shared" ref="EC41:EC56" si="93">VLOOKUP(DY41,MCCB_B_1250A_750kVA,DY$57)</f>
        <v xml:space="preserve"> </v>
      </c>
      <c r="ED41" s="13" t="str">
        <f t="shared" ref="ED41:ED56" si="94">VLOOKUP(DY41,MCCB_B_1250A_800kVA,DY$57)</f>
        <v xml:space="preserve"> </v>
      </c>
      <c r="EE41" s="13" t="str">
        <f t="shared" ref="EE41:EE56" si="95">VLOOKUP(DY41,MCCB_B_1250A_1000kVA,DY$57)</f>
        <v xml:space="preserve"> </v>
      </c>
      <c r="EF41" s="27">
        <v>0</v>
      </c>
      <c r="EG41" s="13" t="str">
        <f t="shared" ref="EG41:EG56" si="96">VLOOKUP(EF41,MCCB_B_1250A_300kVA,EF$57)</f>
        <v xml:space="preserve"> </v>
      </c>
      <c r="EH41" s="13" t="str">
        <f t="shared" ref="EH41:EH56" si="97">VLOOKUP(EF41,MCCB_B_1250A_315kVA,EF$57)</f>
        <v xml:space="preserve"> </v>
      </c>
      <c r="EI41" s="13" t="str">
        <f t="shared" ref="EI41:EI56" si="98">VLOOKUP(EF41,MCCB_B_1250A_500kVA,EF$57)</f>
        <v xml:space="preserve"> </v>
      </c>
      <c r="EJ41" s="13" t="str">
        <f t="shared" ref="EJ41:EJ56" si="99">VLOOKUP(EF41,MCCB_B_1250A_750kVA,EF$57)</f>
        <v xml:space="preserve"> </v>
      </c>
      <c r="EK41" s="13" t="str">
        <f t="shared" ref="EK41:EK56" si="100">VLOOKUP(EF41,MCCB_B_1250A_800kVA,EF$57)</f>
        <v xml:space="preserve"> </v>
      </c>
      <c r="EL41" s="13" t="str">
        <f t="shared" ref="EL41:EL56" si="101">VLOOKUP(EF41,MCCB_B_1250A_1000kVA,EF$57)</f>
        <v xml:space="preserve"> </v>
      </c>
      <c r="EM41" s="27">
        <v>0</v>
      </c>
      <c r="EN41" s="13" t="str">
        <f t="shared" ref="EN41:EN56" si="102">VLOOKUP(EM41,MCCB_B_1250A_300kVA,EM$57)</f>
        <v xml:space="preserve"> </v>
      </c>
      <c r="EO41" s="13" t="str">
        <f t="shared" ref="EO41:EO56" si="103">VLOOKUP(EM41,MCCB_B_1250A_315kVA,EM$57)</f>
        <v xml:space="preserve"> </v>
      </c>
      <c r="EP41" s="13" t="str">
        <f t="shared" ref="EP41:EP56" si="104">VLOOKUP(EM41,MCCB_B_1250A_500kVA,EM$57)</f>
        <v xml:space="preserve"> </v>
      </c>
      <c r="EQ41" s="13" t="str">
        <f t="shared" ref="EQ41:EQ56" si="105">VLOOKUP(EM41,MCCB_B_1250A_750kVA,EM$57)</f>
        <v xml:space="preserve"> </v>
      </c>
      <c r="ER41" s="13" t="str">
        <f t="shared" ref="ER41:ER56" si="106">VLOOKUP(EM41,MCCB_B_1250A_800kVA,EM$57)</f>
        <v xml:space="preserve"> </v>
      </c>
      <c r="ES41" s="13" t="str">
        <f t="shared" ref="ES41:ES56" si="107">VLOOKUP(EM41,MCCB_B_1250A_1000kVA,EM$57)</f>
        <v xml:space="preserve"> </v>
      </c>
      <c r="ET41" s="27">
        <v>0</v>
      </c>
      <c r="EU41" s="13" t="str">
        <f t="shared" ref="EU41:EU56" si="108">VLOOKUP(ET41,MCCB_B_1250A_300kVA,ET$57)</f>
        <v xml:space="preserve"> </v>
      </c>
      <c r="EV41" s="13" t="str">
        <f t="shared" ref="EV41:EV56" si="109">VLOOKUP(ET41,MCCB_B_1250A_315kVA,ET$57)</f>
        <v xml:space="preserve"> </v>
      </c>
      <c r="EW41" s="13" t="str">
        <f t="shared" ref="EW41:EW56" si="110">VLOOKUP(ET41,MCCB_B_1250A_500kVA,ET$57)</f>
        <v xml:space="preserve"> </v>
      </c>
      <c r="EX41" s="13" t="str">
        <f t="shared" ref="EX41:EX56" si="111">VLOOKUP(ET41,MCCB_B_1250A_750kVA,ET$57)</f>
        <v xml:space="preserve"> </v>
      </c>
      <c r="EY41" s="13" t="str">
        <f t="shared" ref="EY41:EY56" si="112">VLOOKUP(ET41,MCCB_B_1250A_800kVA,ET$57)</f>
        <v xml:space="preserve"> </v>
      </c>
      <c r="EZ41" s="13" t="str">
        <f t="shared" ref="EZ41:EZ56" si="113">VLOOKUP(ET41,MCCB_B_1250A_1000kVA,ET$57)</f>
        <v xml:space="preserve"> </v>
      </c>
      <c r="FA41" s="27">
        <v>0</v>
      </c>
      <c r="FB41" s="13" t="str">
        <f t="shared" ref="FB41:FB56" si="114">VLOOKUP(FA41,MCCB_B_1250A_300kVA,FA$57)</f>
        <v xml:space="preserve"> </v>
      </c>
      <c r="FC41" s="13" t="str">
        <f t="shared" ref="FC41:FC56" si="115">VLOOKUP(FA41,MCCB_B_1250A_315kVA,FA$57)</f>
        <v xml:space="preserve"> </v>
      </c>
      <c r="FD41" s="13" t="str">
        <f t="shared" ref="FD41:FD56" si="116">VLOOKUP(FA41,MCCB_B_1250A_500kVA,FA$57)</f>
        <v xml:space="preserve"> </v>
      </c>
      <c r="FE41" s="13" t="str">
        <f t="shared" ref="FE41:FE56" si="117">VLOOKUP(FA41,MCCB_B_1250A_750kVA,FA$57)</f>
        <v xml:space="preserve"> </v>
      </c>
      <c r="FF41" s="13" t="str">
        <f t="shared" ref="FF41:FF56" si="118">VLOOKUP(FA41,MCCB_B_1250A_800kVA,FA$57)</f>
        <v xml:space="preserve"> </v>
      </c>
      <c r="FG41" s="13" t="str">
        <f t="shared" ref="FG41:FG56" si="119">VLOOKUP(FA41,MCCB_B_1250A_1000kVA,FA$57)</f>
        <v xml:space="preserve"> </v>
      </c>
    </row>
    <row r="42" spans="1:163" x14ac:dyDescent="0.25">
      <c r="V42" s="18"/>
      <c r="X42" s="27">
        <v>250</v>
      </c>
      <c r="Y42" s="13" t="str">
        <f t="shared" si="0"/>
        <v>LV cabinet is not suitable for T/F</v>
      </c>
      <c r="Z42" s="13" t="str">
        <f t="shared" si="1"/>
        <v>LV cabinet is not suitable for T/F</v>
      </c>
      <c r="AA42" s="13" t="str">
        <f t="shared" si="2"/>
        <v>LV cabinet is not suitable for T/F</v>
      </c>
      <c r="AB42" s="13" t="str">
        <f t="shared" si="3"/>
        <v xml:space="preserve"> </v>
      </c>
      <c r="AC42" s="13" t="str">
        <f t="shared" si="4"/>
        <v xml:space="preserve"> </v>
      </c>
      <c r="AD42" s="13" t="str">
        <f t="shared" si="5"/>
        <v xml:space="preserve"> </v>
      </c>
      <c r="AE42" s="27">
        <v>250</v>
      </c>
      <c r="AF42" s="13" t="str">
        <f t="shared" si="6"/>
        <v xml:space="preserve"> </v>
      </c>
      <c r="AG42" s="13" t="str">
        <f t="shared" si="7"/>
        <v xml:space="preserve"> </v>
      </c>
      <c r="AH42" s="13" t="str">
        <f t="shared" si="8"/>
        <v xml:space="preserve"> </v>
      </c>
      <c r="AI42" s="13" t="str">
        <f t="shared" si="9"/>
        <v>Micrologic 5.0</v>
      </c>
      <c r="AJ42" s="13" t="str">
        <f t="shared" si="10"/>
        <v>Micrologic 5.0</v>
      </c>
      <c r="AK42" s="13" t="str">
        <f t="shared" si="11"/>
        <v>Micrologic 5.0</v>
      </c>
      <c r="AL42" s="27">
        <v>250</v>
      </c>
      <c r="AM42" s="13" t="str">
        <f t="shared" si="12"/>
        <v xml:space="preserve"> </v>
      </c>
      <c r="AN42" s="13" t="str">
        <f t="shared" si="13"/>
        <v xml:space="preserve"> </v>
      </c>
      <c r="AO42" s="13" t="str">
        <f t="shared" si="14"/>
        <v xml:space="preserve"> </v>
      </c>
      <c r="AP42" s="13" t="str">
        <f t="shared" si="15"/>
        <v>1250A</v>
      </c>
      <c r="AQ42" s="13" t="str">
        <f t="shared" si="16"/>
        <v>1250A</v>
      </c>
      <c r="AR42" s="13" t="str">
        <f t="shared" si="17"/>
        <v>1250A</v>
      </c>
      <c r="AS42" s="27">
        <v>250</v>
      </c>
      <c r="AT42" s="13" t="str">
        <f t="shared" si="18"/>
        <v xml:space="preserve"> </v>
      </c>
      <c r="AU42" s="13" t="str">
        <f t="shared" si="19"/>
        <v xml:space="preserve"> </v>
      </c>
      <c r="AV42" s="13" t="str">
        <f t="shared" si="20"/>
        <v xml:space="preserve"> </v>
      </c>
      <c r="AW42" s="13" t="str">
        <f t="shared" si="21"/>
        <v>625A (i.e. 0.5xIn)</v>
      </c>
      <c r="AX42" s="13" t="str">
        <f t="shared" si="22"/>
        <v>625A (i.e. 0.5xIn)</v>
      </c>
      <c r="AY42" s="13" t="str">
        <f t="shared" si="23"/>
        <v>625A (i.e. 0.5xIn)</v>
      </c>
      <c r="AZ42" s="27">
        <v>250</v>
      </c>
      <c r="BA42" s="13" t="str">
        <f t="shared" si="24"/>
        <v xml:space="preserve"> </v>
      </c>
      <c r="BB42" s="13" t="str">
        <f t="shared" si="25"/>
        <v xml:space="preserve"> </v>
      </c>
      <c r="BC42" s="13" t="str">
        <f t="shared" si="26"/>
        <v xml:space="preserve"> </v>
      </c>
      <c r="BD42" s="13" t="str">
        <f t="shared" si="27"/>
        <v>8s</v>
      </c>
      <c r="BE42" s="13" t="str">
        <f t="shared" si="28"/>
        <v>8s</v>
      </c>
      <c r="BF42" s="13" t="str">
        <f t="shared" si="29"/>
        <v>8s</v>
      </c>
      <c r="BG42" s="27">
        <v>250</v>
      </c>
      <c r="BH42" s="13" t="str">
        <f t="shared" si="30"/>
        <v xml:space="preserve"> </v>
      </c>
      <c r="BI42" s="13" t="str">
        <f t="shared" si="31"/>
        <v xml:space="preserve"> </v>
      </c>
      <c r="BJ42" s="13" t="str">
        <f t="shared" si="32"/>
        <v xml:space="preserve"> </v>
      </c>
      <c r="BK42" s="13" t="str">
        <f t="shared" si="33"/>
        <v>3125A (i.e. 5xIr)</v>
      </c>
      <c r="BL42" s="13" t="str">
        <f t="shared" si="34"/>
        <v>3125A (i.e. 5xIr)</v>
      </c>
      <c r="BM42" s="13" t="str">
        <f t="shared" si="35"/>
        <v>3750A (i.e. 6xIr)</v>
      </c>
      <c r="BN42" s="27">
        <v>250</v>
      </c>
      <c r="BO42" s="13" t="str">
        <f t="shared" si="36"/>
        <v xml:space="preserve"> </v>
      </c>
      <c r="BP42" s="13" t="str">
        <f t="shared" si="37"/>
        <v xml:space="preserve"> </v>
      </c>
      <c r="BQ42" s="13" t="str">
        <f t="shared" si="38"/>
        <v xml:space="preserve"> </v>
      </c>
      <c r="BR42" s="13" t="str">
        <f t="shared" si="39"/>
        <v>0.1s, IxIxt on</v>
      </c>
      <c r="BS42" s="13" t="str">
        <f t="shared" si="40"/>
        <v>0.1s, IxIxt on</v>
      </c>
      <c r="BT42" s="13" t="str">
        <f t="shared" si="41"/>
        <v>0.2s, IxIxt on</v>
      </c>
      <c r="BU42" s="27">
        <v>250</v>
      </c>
      <c r="BV42" s="13" t="str">
        <f t="shared" si="42"/>
        <v xml:space="preserve"> </v>
      </c>
      <c r="BW42" s="13" t="str">
        <f t="shared" si="43"/>
        <v xml:space="preserve"> </v>
      </c>
      <c r="BX42" s="13" t="str">
        <f t="shared" si="44"/>
        <v xml:space="preserve"> </v>
      </c>
      <c r="BY42" s="13" t="str">
        <f t="shared" si="45"/>
        <v>7500A (i.e. 6xIn)</v>
      </c>
      <c r="BZ42" s="13" t="str">
        <f t="shared" si="46"/>
        <v>7500A (i.e. 6xIn)</v>
      </c>
      <c r="CA42" s="13" t="str">
        <f t="shared" si="47"/>
        <v>7500A (i.e. 6xIn)</v>
      </c>
      <c r="CB42" s="27">
        <v>250</v>
      </c>
      <c r="CC42" s="13" t="str">
        <f t="shared" si="48"/>
        <v xml:space="preserve"> </v>
      </c>
      <c r="CD42" s="13" t="str">
        <f t="shared" si="49"/>
        <v xml:space="preserve"> </v>
      </c>
      <c r="CE42" s="13" t="str">
        <f t="shared" si="50"/>
        <v xml:space="preserve"> </v>
      </c>
      <c r="CF42" s="13" t="str">
        <f t="shared" si="51"/>
        <v>N/A</v>
      </c>
      <c r="CG42" s="13" t="str">
        <f t="shared" si="52"/>
        <v>N/A</v>
      </c>
      <c r="CH42" s="13" t="str">
        <f t="shared" si="53"/>
        <v>N/A</v>
      </c>
      <c r="CI42" s="27">
        <v>250</v>
      </c>
      <c r="CJ42" s="13" t="str">
        <f t="shared" si="54"/>
        <v xml:space="preserve"> </v>
      </c>
      <c r="CK42" s="13" t="str">
        <f t="shared" si="55"/>
        <v xml:space="preserve"> </v>
      </c>
      <c r="CL42" s="13" t="str">
        <f t="shared" si="56"/>
        <v xml:space="preserve"> </v>
      </c>
      <c r="CM42" s="13" t="str">
        <f t="shared" si="57"/>
        <v>N/A</v>
      </c>
      <c r="CN42" s="13" t="str">
        <f t="shared" si="58"/>
        <v>N/A</v>
      </c>
      <c r="CO42" s="13" t="str">
        <f t="shared" si="59"/>
        <v>N/A</v>
      </c>
      <c r="CP42" s="27">
        <v>250</v>
      </c>
      <c r="CQ42" s="13" t="str">
        <f t="shared" si="60"/>
        <v>LV cabinet is not suitable for T/F</v>
      </c>
      <c r="CR42" s="13" t="str">
        <f t="shared" si="61"/>
        <v>LV cabinet is not suitable for T/F</v>
      </c>
      <c r="CS42" s="13" t="str">
        <f t="shared" si="62"/>
        <v>LV cabinet is not suitable for T/F</v>
      </c>
      <c r="CT42" s="13" t="str">
        <f t="shared" si="63"/>
        <v xml:space="preserve"> </v>
      </c>
      <c r="CU42" s="13" t="str">
        <f t="shared" si="64"/>
        <v xml:space="preserve"> </v>
      </c>
      <c r="CV42" s="13" t="str">
        <f t="shared" si="65"/>
        <v xml:space="preserve"> </v>
      </c>
      <c r="CW42" s="27">
        <v>250</v>
      </c>
      <c r="CX42" s="13" t="str">
        <f t="shared" si="66"/>
        <v xml:space="preserve"> </v>
      </c>
      <c r="CY42" s="13" t="str">
        <f t="shared" si="67"/>
        <v xml:space="preserve"> </v>
      </c>
      <c r="CZ42" s="13" t="str">
        <f t="shared" si="68"/>
        <v xml:space="preserve"> </v>
      </c>
      <c r="DA42" s="13" t="str">
        <f t="shared" si="69"/>
        <v>Micrologic 5.0</v>
      </c>
      <c r="DB42" s="13" t="str">
        <f t="shared" si="70"/>
        <v>Micrologic 5.0</v>
      </c>
      <c r="DC42" s="13" t="str">
        <f t="shared" si="71"/>
        <v>Micrologic 5.0</v>
      </c>
      <c r="DD42" s="27">
        <v>250</v>
      </c>
      <c r="DE42" s="13" t="str">
        <f t="shared" si="72"/>
        <v xml:space="preserve"> </v>
      </c>
      <c r="DF42" s="13" t="str">
        <f t="shared" si="73"/>
        <v xml:space="preserve"> </v>
      </c>
      <c r="DG42" s="13" t="str">
        <f t="shared" si="74"/>
        <v xml:space="preserve"> </v>
      </c>
      <c r="DH42" s="13" t="str">
        <f t="shared" si="75"/>
        <v>1250A</v>
      </c>
      <c r="DI42" s="13" t="str">
        <f t="shared" si="76"/>
        <v>1250A</v>
      </c>
      <c r="DJ42" s="13" t="str">
        <f t="shared" si="77"/>
        <v>1250A</v>
      </c>
      <c r="DK42" s="27">
        <v>250</v>
      </c>
      <c r="DL42" s="13" t="str">
        <f t="shared" si="78"/>
        <v xml:space="preserve"> </v>
      </c>
      <c r="DM42" s="13" t="str">
        <f t="shared" si="79"/>
        <v xml:space="preserve"> </v>
      </c>
      <c r="DN42" s="13" t="str">
        <f t="shared" si="80"/>
        <v xml:space="preserve"> </v>
      </c>
      <c r="DO42" s="13" t="str">
        <f t="shared" si="81"/>
        <v>500A (i.e. 0.4xIn)</v>
      </c>
      <c r="DP42" s="13" t="str">
        <f t="shared" si="82"/>
        <v>500A (i.e. 0.4xIn)</v>
      </c>
      <c r="DQ42" s="13" t="str">
        <f t="shared" si="83"/>
        <v>500A (i.e. 0.4xIn)</v>
      </c>
      <c r="DR42" s="27">
        <v>250</v>
      </c>
      <c r="DS42" s="13" t="str">
        <f t="shared" si="84"/>
        <v xml:space="preserve"> </v>
      </c>
      <c r="DT42" s="13" t="str">
        <f t="shared" si="85"/>
        <v xml:space="preserve"> </v>
      </c>
      <c r="DU42" s="13" t="str">
        <f t="shared" si="86"/>
        <v xml:space="preserve"> </v>
      </c>
      <c r="DV42" s="13" t="str">
        <f t="shared" si="87"/>
        <v>8s</v>
      </c>
      <c r="DW42" s="13" t="str">
        <f t="shared" si="88"/>
        <v>8s</v>
      </c>
      <c r="DX42" s="13" t="str">
        <f t="shared" si="89"/>
        <v>8s</v>
      </c>
      <c r="DY42" s="27">
        <v>250</v>
      </c>
      <c r="DZ42" s="13" t="str">
        <f t="shared" si="90"/>
        <v xml:space="preserve"> </v>
      </c>
      <c r="EA42" s="13" t="str">
        <f t="shared" si="91"/>
        <v xml:space="preserve"> </v>
      </c>
      <c r="EB42" s="13" t="str">
        <f t="shared" si="92"/>
        <v xml:space="preserve"> </v>
      </c>
      <c r="EC42" s="13" t="str">
        <f t="shared" si="93"/>
        <v>2000A (i.e. 4xIr)</v>
      </c>
      <c r="ED42" s="13" t="str">
        <f t="shared" si="94"/>
        <v>2000A (i.e. 4xIr)</v>
      </c>
      <c r="EE42" s="13" t="str">
        <f t="shared" si="95"/>
        <v>3000A (i.e. 6xIr)</v>
      </c>
      <c r="EF42" s="27">
        <v>250</v>
      </c>
      <c r="EG42" s="13" t="str">
        <f t="shared" si="96"/>
        <v xml:space="preserve"> </v>
      </c>
      <c r="EH42" s="13" t="str">
        <f t="shared" si="97"/>
        <v xml:space="preserve"> </v>
      </c>
      <c r="EI42" s="13" t="str">
        <f t="shared" si="98"/>
        <v xml:space="preserve"> </v>
      </c>
      <c r="EJ42" s="13" t="str">
        <f t="shared" si="99"/>
        <v>0.1s, IxIxt on</v>
      </c>
      <c r="EK42" s="13" t="str">
        <f t="shared" si="100"/>
        <v>0.1s, IxIxt on</v>
      </c>
      <c r="EL42" s="13" t="str">
        <f t="shared" si="101"/>
        <v>0.1s, IxIxt on</v>
      </c>
      <c r="EM42" s="27">
        <v>250</v>
      </c>
      <c r="EN42" s="13" t="str">
        <f t="shared" si="102"/>
        <v xml:space="preserve"> </v>
      </c>
      <c r="EO42" s="13" t="str">
        <f t="shared" si="103"/>
        <v xml:space="preserve"> </v>
      </c>
      <c r="EP42" s="13" t="str">
        <f t="shared" si="104"/>
        <v xml:space="preserve"> </v>
      </c>
      <c r="EQ42" s="13" t="str">
        <f t="shared" si="105"/>
        <v>5000A (i.e. 4xIn)</v>
      </c>
      <c r="ER42" s="13" t="str">
        <f t="shared" si="106"/>
        <v>5000A (i.e. 4xIn)</v>
      </c>
      <c r="ES42" s="13" t="str">
        <f t="shared" si="107"/>
        <v>5000A (i.e. 4xIn)</v>
      </c>
      <c r="ET42" s="27">
        <v>250</v>
      </c>
      <c r="EU42" s="13" t="str">
        <f t="shared" si="108"/>
        <v xml:space="preserve"> </v>
      </c>
      <c r="EV42" s="13" t="str">
        <f t="shared" si="109"/>
        <v xml:space="preserve"> </v>
      </c>
      <c r="EW42" s="13" t="str">
        <f t="shared" si="110"/>
        <v xml:space="preserve"> </v>
      </c>
      <c r="EX42" s="13" t="str">
        <f t="shared" si="111"/>
        <v>N/A</v>
      </c>
      <c r="EY42" s="13" t="str">
        <f t="shared" si="112"/>
        <v>N/A</v>
      </c>
      <c r="EZ42" s="13" t="str">
        <f t="shared" si="113"/>
        <v>N/A</v>
      </c>
      <c r="FA42" s="27">
        <v>250</v>
      </c>
      <c r="FB42" s="13" t="str">
        <f t="shared" si="114"/>
        <v xml:space="preserve"> </v>
      </c>
      <c r="FC42" s="13" t="str">
        <f t="shared" si="115"/>
        <v xml:space="preserve"> </v>
      </c>
      <c r="FD42" s="13" t="str">
        <f t="shared" si="116"/>
        <v xml:space="preserve"> </v>
      </c>
      <c r="FE42" s="13" t="str">
        <f t="shared" si="117"/>
        <v>N/A</v>
      </c>
      <c r="FF42" s="13" t="str">
        <f t="shared" si="118"/>
        <v>N/A</v>
      </c>
      <c r="FG42" s="13" t="str">
        <f t="shared" si="119"/>
        <v>N/A</v>
      </c>
    </row>
    <row r="43" spans="1:163" x14ac:dyDescent="0.25">
      <c r="V43" s="18"/>
      <c r="X43" s="27">
        <v>435</v>
      </c>
      <c r="Y43" s="13" t="str">
        <f t="shared" si="0"/>
        <v>LV cabinet is not suitable for T/F</v>
      </c>
      <c r="Z43" s="13" t="str">
        <f t="shared" si="1"/>
        <v>LV cabinet is not suitable for T/F</v>
      </c>
      <c r="AA43" s="13" t="str">
        <f t="shared" si="2"/>
        <v>LV cabinet is not suitable for T/F</v>
      </c>
      <c r="AB43" s="13" t="str">
        <f t="shared" si="3"/>
        <v xml:space="preserve"> </v>
      </c>
      <c r="AC43" s="13" t="str">
        <f t="shared" si="4"/>
        <v xml:space="preserve"> </v>
      </c>
      <c r="AD43" s="13" t="str">
        <f t="shared" si="5"/>
        <v xml:space="preserve"> </v>
      </c>
      <c r="AE43" s="27">
        <v>435</v>
      </c>
      <c r="AF43" s="13" t="str">
        <f t="shared" si="6"/>
        <v xml:space="preserve"> </v>
      </c>
      <c r="AG43" s="13" t="str">
        <f t="shared" si="7"/>
        <v xml:space="preserve"> </v>
      </c>
      <c r="AH43" s="13" t="str">
        <f t="shared" si="8"/>
        <v xml:space="preserve"> </v>
      </c>
      <c r="AI43" s="13" t="str">
        <f t="shared" si="9"/>
        <v>Micrologic 5.0</v>
      </c>
      <c r="AJ43" s="13" t="str">
        <f t="shared" si="10"/>
        <v>Micrologic 5.0</v>
      </c>
      <c r="AK43" s="13" t="str">
        <f t="shared" si="11"/>
        <v>Micrologic 5.0</v>
      </c>
      <c r="AL43" s="27">
        <v>435</v>
      </c>
      <c r="AM43" s="13" t="str">
        <f t="shared" si="12"/>
        <v xml:space="preserve"> </v>
      </c>
      <c r="AN43" s="13" t="str">
        <f t="shared" si="13"/>
        <v xml:space="preserve"> </v>
      </c>
      <c r="AO43" s="13" t="str">
        <f t="shared" si="14"/>
        <v xml:space="preserve"> </v>
      </c>
      <c r="AP43" s="13" t="str">
        <f t="shared" si="15"/>
        <v>1250A</v>
      </c>
      <c r="AQ43" s="13" t="str">
        <f t="shared" si="16"/>
        <v>1250A</v>
      </c>
      <c r="AR43" s="13" t="str">
        <f t="shared" si="17"/>
        <v>1250A</v>
      </c>
      <c r="AS43" s="27">
        <v>435</v>
      </c>
      <c r="AT43" s="13" t="str">
        <f t="shared" si="18"/>
        <v xml:space="preserve"> </v>
      </c>
      <c r="AU43" s="13" t="str">
        <f t="shared" si="19"/>
        <v xml:space="preserve"> </v>
      </c>
      <c r="AV43" s="13" t="str">
        <f t="shared" si="20"/>
        <v xml:space="preserve"> </v>
      </c>
      <c r="AW43" s="13" t="str">
        <f t="shared" si="21"/>
        <v>625A (i.e. 0.5xIn)</v>
      </c>
      <c r="AX43" s="13" t="str">
        <f t="shared" si="22"/>
        <v>625A (i.e. 0.5xIn)</v>
      </c>
      <c r="AY43" s="13" t="str">
        <f t="shared" si="23"/>
        <v>625A (i.e. 0.5xIn)</v>
      </c>
      <c r="AZ43" s="27">
        <v>435</v>
      </c>
      <c r="BA43" s="13" t="str">
        <f t="shared" si="24"/>
        <v xml:space="preserve"> </v>
      </c>
      <c r="BB43" s="13" t="str">
        <f t="shared" si="25"/>
        <v xml:space="preserve"> </v>
      </c>
      <c r="BC43" s="13" t="str">
        <f t="shared" si="26"/>
        <v xml:space="preserve"> </v>
      </c>
      <c r="BD43" s="13" t="str">
        <f t="shared" si="27"/>
        <v>8s</v>
      </c>
      <c r="BE43" s="13" t="str">
        <f t="shared" si="28"/>
        <v>8s</v>
      </c>
      <c r="BF43" s="13" t="str">
        <f t="shared" si="29"/>
        <v>8s</v>
      </c>
      <c r="BG43" s="27">
        <v>435</v>
      </c>
      <c r="BH43" s="13" t="str">
        <f t="shared" si="30"/>
        <v xml:space="preserve"> </v>
      </c>
      <c r="BI43" s="13" t="str">
        <f t="shared" si="31"/>
        <v xml:space="preserve"> </v>
      </c>
      <c r="BJ43" s="13" t="str">
        <f t="shared" si="32"/>
        <v xml:space="preserve"> </v>
      </c>
      <c r="BK43" s="13" t="str">
        <f t="shared" si="33"/>
        <v>3125A (i.e. 5xIr)</v>
      </c>
      <c r="BL43" s="13" t="str">
        <f t="shared" si="34"/>
        <v>3125A (i.e. 5xIr)</v>
      </c>
      <c r="BM43" s="13" t="str">
        <f t="shared" si="35"/>
        <v>3750A (i.e. 6xIr)</v>
      </c>
      <c r="BN43" s="27">
        <v>435</v>
      </c>
      <c r="BO43" s="13" t="str">
        <f t="shared" si="36"/>
        <v xml:space="preserve"> </v>
      </c>
      <c r="BP43" s="13" t="str">
        <f t="shared" si="37"/>
        <v xml:space="preserve"> </v>
      </c>
      <c r="BQ43" s="13" t="str">
        <f t="shared" si="38"/>
        <v xml:space="preserve"> </v>
      </c>
      <c r="BR43" s="13" t="str">
        <f t="shared" si="39"/>
        <v>0.1s, IxIxt on</v>
      </c>
      <c r="BS43" s="13" t="str">
        <f t="shared" si="40"/>
        <v>0.1s, IxIxt on</v>
      </c>
      <c r="BT43" s="13" t="str">
        <f t="shared" si="41"/>
        <v>0.2s, IxIxt on</v>
      </c>
      <c r="BU43" s="27">
        <v>435</v>
      </c>
      <c r="BV43" s="13" t="str">
        <f t="shared" si="42"/>
        <v xml:space="preserve"> </v>
      </c>
      <c r="BW43" s="13" t="str">
        <f t="shared" si="43"/>
        <v xml:space="preserve"> </v>
      </c>
      <c r="BX43" s="13" t="str">
        <f t="shared" si="44"/>
        <v xml:space="preserve"> </v>
      </c>
      <c r="BY43" s="13" t="str">
        <f t="shared" si="45"/>
        <v>7500A (i.e. 6xIn)</v>
      </c>
      <c r="BZ43" s="13" t="str">
        <f t="shared" si="46"/>
        <v>7500A (i.e. 6xIn)</v>
      </c>
      <c r="CA43" s="13" t="str">
        <f t="shared" si="47"/>
        <v>7500A (i.e. 6xIn)</v>
      </c>
      <c r="CB43" s="27">
        <v>435</v>
      </c>
      <c r="CC43" s="13" t="str">
        <f t="shared" si="48"/>
        <v xml:space="preserve"> </v>
      </c>
      <c r="CD43" s="13" t="str">
        <f t="shared" si="49"/>
        <v xml:space="preserve"> </v>
      </c>
      <c r="CE43" s="13" t="str">
        <f t="shared" si="50"/>
        <v xml:space="preserve"> </v>
      </c>
      <c r="CF43" s="13" t="str">
        <f t="shared" si="51"/>
        <v>N/A</v>
      </c>
      <c r="CG43" s="13" t="str">
        <f t="shared" si="52"/>
        <v>N/A</v>
      </c>
      <c r="CH43" s="13" t="str">
        <f t="shared" si="53"/>
        <v>N/A</v>
      </c>
      <c r="CI43" s="27">
        <v>435</v>
      </c>
      <c r="CJ43" s="13" t="str">
        <f t="shared" si="54"/>
        <v xml:space="preserve"> </v>
      </c>
      <c r="CK43" s="13" t="str">
        <f t="shared" si="55"/>
        <v xml:space="preserve"> </v>
      </c>
      <c r="CL43" s="13" t="str">
        <f t="shared" si="56"/>
        <v xml:space="preserve"> </v>
      </c>
      <c r="CM43" s="13" t="str">
        <f t="shared" si="57"/>
        <v>N/A</v>
      </c>
      <c r="CN43" s="13" t="str">
        <f t="shared" si="58"/>
        <v>N/A</v>
      </c>
      <c r="CO43" s="13" t="str">
        <f t="shared" si="59"/>
        <v>N/A</v>
      </c>
      <c r="CP43" s="27">
        <v>435</v>
      </c>
      <c r="CQ43" s="13" t="str">
        <f t="shared" si="60"/>
        <v>LV cabinet is not suitable for T/F</v>
      </c>
      <c r="CR43" s="13" t="str">
        <f t="shared" si="61"/>
        <v>LV cabinet is not suitable for T/F</v>
      </c>
      <c r="CS43" s="13" t="str">
        <f t="shared" si="62"/>
        <v>LV cabinet is not suitable for T/F</v>
      </c>
      <c r="CT43" s="13" t="str">
        <f t="shared" si="63"/>
        <v xml:space="preserve"> </v>
      </c>
      <c r="CU43" s="13" t="str">
        <f t="shared" si="64"/>
        <v xml:space="preserve"> </v>
      </c>
      <c r="CV43" s="13" t="str">
        <f t="shared" si="65"/>
        <v xml:space="preserve"> </v>
      </c>
      <c r="CW43" s="27">
        <v>435</v>
      </c>
      <c r="CX43" s="13" t="str">
        <f t="shared" si="66"/>
        <v xml:space="preserve"> </v>
      </c>
      <c r="CY43" s="13" t="str">
        <f t="shared" si="67"/>
        <v xml:space="preserve"> </v>
      </c>
      <c r="CZ43" s="13" t="str">
        <f t="shared" si="68"/>
        <v xml:space="preserve"> </v>
      </c>
      <c r="DA43" s="13" t="str">
        <f t="shared" si="69"/>
        <v>Micrologic 5.0</v>
      </c>
      <c r="DB43" s="13" t="str">
        <f t="shared" si="70"/>
        <v>Micrologic 5.0</v>
      </c>
      <c r="DC43" s="13" t="str">
        <f t="shared" si="71"/>
        <v>Micrologic 5.0</v>
      </c>
      <c r="DD43" s="27">
        <v>435</v>
      </c>
      <c r="DE43" s="13" t="str">
        <f t="shared" si="72"/>
        <v xml:space="preserve"> </v>
      </c>
      <c r="DF43" s="13" t="str">
        <f t="shared" si="73"/>
        <v xml:space="preserve"> </v>
      </c>
      <c r="DG43" s="13" t="str">
        <f t="shared" si="74"/>
        <v xml:space="preserve"> </v>
      </c>
      <c r="DH43" s="13" t="str">
        <f t="shared" si="75"/>
        <v>1250A</v>
      </c>
      <c r="DI43" s="13" t="str">
        <f t="shared" si="76"/>
        <v>1250A</v>
      </c>
      <c r="DJ43" s="13" t="str">
        <f t="shared" si="77"/>
        <v>1250A</v>
      </c>
      <c r="DK43" s="27">
        <v>435</v>
      </c>
      <c r="DL43" s="13" t="str">
        <f t="shared" si="78"/>
        <v xml:space="preserve"> </v>
      </c>
      <c r="DM43" s="13" t="str">
        <f t="shared" si="79"/>
        <v xml:space="preserve"> </v>
      </c>
      <c r="DN43" s="13" t="str">
        <f t="shared" si="80"/>
        <v xml:space="preserve"> </v>
      </c>
      <c r="DO43" s="13" t="str">
        <f t="shared" si="81"/>
        <v>500A (i.e. 0.4xIn)</v>
      </c>
      <c r="DP43" s="13" t="str">
        <f t="shared" si="82"/>
        <v>500A (i.e. 0.4xIn)</v>
      </c>
      <c r="DQ43" s="13" t="str">
        <f t="shared" si="83"/>
        <v>500A (i.e. 0.4xIn)</v>
      </c>
      <c r="DR43" s="27">
        <v>435</v>
      </c>
      <c r="DS43" s="13" t="str">
        <f t="shared" si="84"/>
        <v xml:space="preserve"> </v>
      </c>
      <c r="DT43" s="13" t="str">
        <f t="shared" si="85"/>
        <v xml:space="preserve"> </v>
      </c>
      <c r="DU43" s="13" t="str">
        <f t="shared" si="86"/>
        <v xml:space="preserve"> </v>
      </c>
      <c r="DV43" s="13" t="str">
        <f t="shared" si="87"/>
        <v>8s</v>
      </c>
      <c r="DW43" s="13" t="str">
        <f t="shared" si="88"/>
        <v>8s</v>
      </c>
      <c r="DX43" s="13" t="str">
        <f t="shared" si="89"/>
        <v>8s</v>
      </c>
      <c r="DY43" s="27">
        <v>435</v>
      </c>
      <c r="DZ43" s="13" t="str">
        <f t="shared" si="90"/>
        <v xml:space="preserve"> </v>
      </c>
      <c r="EA43" s="13" t="str">
        <f t="shared" si="91"/>
        <v xml:space="preserve"> </v>
      </c>
      <c r="EB43" s="13" t="str">
        <f t="shared" si="92"/>
        <v xml:space="preserve"> </v>
      </c>
      <c r="EC43" s="13" t="str">
        <f t="shared" si="93"/>
        <v>2000A (i.e. 4xIr)</v>
      </c>
      <c r="ED43" s="13" t="str">
        <f t="shared" si="94"/>
        <v>2000A (i.e. 4xIr)</v>
      </c>
      <c r="EE43" s="13" t="str">
        <f t="shared" si="95"/>
        <v>3000A (i.e. 6xIr)</v>
      </c>
      <c r="EF43" s="27">
        <v>435</v>
      </c>
      <c r="EG43" s="13" t="str">
        <f t="shared" si="96"/>
        <v xml:space="preserve"> </v>
      </c>
      <c r="EH43" s="13" t="str">
        <f t="shared" si="97"/>
        <v xml:space="preserve"> </v>
      </c>
      <c r="EI43" s="13" t="str">
        <f t="shared" si="98"/>
        <v xml:space="preserve"> </v>
      </c>
      <c r="EJ43" s="13" t="str">
        <f t="shared" si="99"/>
        <v>0.1s, IxIxt on</v>
      </c>
      <c r="EK43" s="13" t="str">
        <f t="shared" si="100"/>
        <v>0.1s, IxIxt on</v>
      </c>
      <c r="EL43" s="13" t="str">
        <f t="shared" si="101"/>
        <v>0.1s, IxIxt on</v>
      </c>
      <c r="EM43" s="27">
        <v>435</v>
      </c>
      <c r="EN43" s="13" t="str">
        <f t="shared" si="102"/>
        <v xml:space="preserve"> </v>
      </c>
      <c r="EO43" s="13" t="str">
        <f t="shared" si="103"/>
        <v xml:space="preserve"> </v>
      </c>
      <c r="EP43" s="13" t="str">
        <f t="shared" si="104"/>
        <v xml:space="preserve"> </v>
      </c>
      <c r="EQ43" s="13" t="str">
        <f t="shared" si="105"/>
        <v>5000A (i.e. 4xIn)</v>
      </c>
      <c r="ER43" s="13" t="str">
        <f t="shared" si="106"/>
        <v>5000A (i.e. 4xIn)</v>
      </c>
      <c r="ES43" s="13" t="str">
        <f t="shared" si="107"/>
        <v>5000A (i.e. 4xIn)</v>
      </c>
      <c r="ET43" s="27">
        <v>435</v>
      </c>
      <c r="EU43" s="13" t="str">
        <f t="shared" si="108"/>
        <v xml:space="preserve"> </v>
      </c>
      <c r="EV43" s="13" t="str">
        <f t="shared" si="109"/>
        <v xml:space="preserve"> </v>
      </c>
      <c r="EW43" s="13" t="str">
        <f t="shared" si="110"/>
        <v xml:space="preserve"> </v>
      </c>
      <c r="EX43" s="13" t="str">
        <f t="shared" si="111"/>
        <v>N/A</v>
      </c>
      <c r="EY43" s="13" t="str">
        <f t="shared" si="112"/>
        <v>N/A</v>
      </c>
      <c r="EZ43" s="13" t="str">
        <f t="shared" si="113"/>
        <v>N/A</v>
      </c>
      <c r="FA43" s="27">
        <v>435</v>
      </c>
      <c r="FB43" s="13" t="str">
        <f t="shared" si="114"/>
        <v xml:space="preserve"> </v>
      </c>
      <c r="FC43" s="13" t="str">
        <f t="shared" si="115"/>
        <v xml:space="preserve"> </v>
      </c>
      <c r="FD43" s="13" t="str">
        <f t="shared" si="116"/>
        <v xml:space="preserve"> </v>
      </c>
      <c r="FE43" s="13" t="str">
        <f t="shared" si="117"/>
        <v>N/A</v>
      </c>
      <c r="FF43" s="13" t="str">
        <f t="shared" si="118"/>
        <v>N/A</v>
      </c>
      <c r="FG43" s="13" t="str">
        <f t="shared" si="119"/>
        <v>N/A</v>
      </c>
    </row>
    <row r="44" spans="1:163" x14ac:dyDescent="0.25">
      <c r="V44" s="18"/>
      <c r="X44" s="27">
        <v>457</v>
      </c>
      <c r="Y44" s="13" t="str">
        <f t="shared" si="0"/>
        <v>LV cabinet is not suitable for T/F</v>
      </c>
      <c r="Z44" s="13" t="str">
        <f t="shared" si="1"/>
        <v>LV cabinet is not suitable for T/F</v>
      </c>
      <c r="AA44" s="13" t="str">
        <f t="shared" si="2"/>
        <v>LV cabinet is not suitable for T/F</v>
      </c>
      <c r="AB44" s="13" t="str">
        <f t="shared" si="3"/>
        <v xml:space="preserve"> </v>
      </c>
      <c r="AC44" s="13" t="str">
        <f t="shared" si="4"/>
        <v xml:space="preserve"> </v>
      </c>
      <c r="AD44" s="13" t="str">
        <f t="shared" si="5"/>
        <v xml:space="preserve"> </v>
      </c>
      <c r="AE44" s="27">
        <v>457</v>
      </c>
      <c r="AF44" s="13" t="str">
        <f t="shared" si="6"/>
        <v xml:space="preserve"> </v>
      </c>
      <c r="AG44" s="13" t="str">
        <f t="shared" si="7"/>
        <v xml:space="preserve"> </v>
      </c>
      <c r="AH44" s="13" t="str">
        <f t="shared" si="8"/>
        <v xml:space="preserve"> </v>
      </c>
      <c r="AI44" s="13" t="str">
        <f t="shared" si="9"/>
        <v>Micrologic 5.0</v>
      </c>
      <c r="AJ44" s="13" t="str">
        <f t="shared" si="10"/>
        <v>Micrologic 5.0</v>
      </c>
      <c r="AK44" s="13" t="str">
        <f t="shared" si="11"/>
        <v>Micrologic 5.0</v>
      </c>
      <c r="AL44" s="27">
        <v>457</v>
      </c>
      <c r="AM44" s="13" t="str">
        <f t="shared" si="12"/>
        <v xml:space="preserve"> </v>
      </c>
      <c r="AN44" s="13" t="str">
        <f t="shared" si="13"/>
        <v xml:space="preserve"> </v>
      </c>
      <c r="AO44" s="13" t="str">
        <f t="shared" si="14"/>
        <v xml:space="preserve"> </v>
      </c>
      <c r="AP44" s="13" t="str">
        <f t="shared" si="15"/>
        <v>1250A</v>
      </c>
      <c r="AQ44" s="13" t="str">
        <f t="shared" si="16"/>
        <v>1250A</v>
      </c>
      <c r="AR44" s="13" t="str">
        <f t="shared" si="17"/>
        <v>1250A</v>
      </c>
      <c r="AS44" s="27">
        <v>457</v>
      </c>
      <c r="AT44" s="13" t="str">
        <f t="shared" si="18"/>
        <v xml:space="preserve"> </v>
      </c>
      <c r="AU44" s="13" t="str">
        <f t="shared" si="19"/>
        <v xml:space="preserve"> </v>
      </c>
      <c r="AV44" s="13" t="str">
        <f t="shared" si="20"/>
        <v xml:space="preserve"> </v>
      </c>
      <c r="AW44" s="13" t="str">
        <f t="shared" si="21"/>
        <v>625A (i.e. 0.5xIn)</v>
      </c>
      <c r="AX44" s="13" t="str">
        <f t="shared" si="22"/>
        <v>625A (i.e. 0.5xIn)</v>
      </c>
      <c r="AY44" s="13" t="str">
        <f t="shared" si="23"/>
        <v>625A (i.e. 0.5xIn)</v>
      </c>
      <c r="AZ44" s="27">
        <v>457</v>
      </c>
      <c r="BA44" s="13" t="str">
        <f t="shared" si="24"/>
        <v xml:space="preserve"> </v>
      </c>
      <c r="BB44" s="13" t="str">
        <f t="shared" si="25"/>
        <v xml:space="preserve"> </v>
      </c>
      <c r="BC44" s="13" t="str">
        <f t="shared" si="26"/>
        <v xml:space="preserve"> </v>
      </c>
      <c r="BD44" s="13" t="str">
        <f t="shared" si="27"/>
        <v>8s</v>
      </c>
      <c r="BE44" s="13" t="str">
        <f t="shared" si="28"/>
        <v>8s</v>
      </c>
      <c r="BF44" s="13" t="str">
        <f t="shared" si="29"/>
        <v>8s</v>
      </c>
      <c r="BG44" s="27">
        <v>457</v>
      </c>
      <c r="BH44" s="13" t="str">
        <f t="shared" si="30"/>
        <v xml:space="preserve"> </v>
      </c>
      <c r="BI44" s="13" t="str">
        <f t="shared" si="31"/>
        <v xml:space="preserve"> </v>
      </c>
      <c r="BJ44" s="13" t="str">
        <f t="shared" si="32"/>
        <v xml:space="preserve"> </v>
      </c>
      <c r="BK44" s="13" t="str">
        <f t="shared" si="33"/>
        <v>3125A (i.e. 5xIr)</v>
      </c>
      <c r="BL44" s="13" t="str">
        <f t="shared" si="34"/>
        <v>3125A (i.e. 5xIr)</v>
      </c>
      <c r="BM44" s="13" t="str">
        <f t="shared" si="35"/>
        <v>3750A (i.e. 6xIr)</v>
      </c>
      <c r="BN44" s="27">
        <v>457</v>
      </c>
      <c r="BO44" s="13" t="str">
        <f t="shared" si="36"/>
        <v xml:space="preserve"> </v>
      </c>
      <c r="BP44" s="13" t="str">
        <f t="shared" si="37"/>
        <v xml:space="preserve"> </v>
      </c>
      <c r="BQ44" s="13" t="str">
        <f t="shared" si="38"/>
        <v xml:space="preserve"> </v>
      </c>
      <c r="BR44" s="13" t="str">
        <f t="shared" si="39"/>
        <v>0.1s, IxIxt on</v>
      </c>
      <c r="BS44" s="13" t="str">
        <f t="shared" si="40"/>
        <v>0.1s, IxIxt on</v>
      </c>
      <c r="BT44" s="13" t="str">
        <f t="shared" si="41"/>
        <v>0.2s, IxIxt on</v>
      </c>
      <c r="BU44" s="27">
        <v>457</v>
      </c>
      <c r="BV44" s="13" t="str">
        <f t="shared" si="42"/>
        <v xml:space="preserve"> </v>
      </c>
      <c r="BW44" s="13" t="str">
        <f t="shared" si="43"/>
        <v xml:space="preserve"> </v>
      </c>
      <c r="BX44" s="13" t="str">
        <f t="shared" si="44"/>
        <v xml:space="preserve"> </v>
      </c>
      <c r="BY44" s="13" t="str">
        <f t="shared" si="45"/>
        <v>7500A (i.e. 6xIn)</v>
      </c>
      <c r="BZ44" s="13" t="str">
        <f t="shared" si="46"/>
        <v>7500A (i.e. 6xIn)</v>
      </c>
      <c r="CA44" s="13" t="str">
        <f t="shared" si="47"/>
        <v>7500A (i.e. 6xIn)</v>
      </c>
      <c r="CB44" s="27">
        <v>457</v>
      </c>
      <c r="CC44" s="13" t="str">
        <f t="shared" si="48"/>
        <v xml:space="preserve"> </v>
      </c>
      <c r="CD44" s="13" t="str">
        <f t="shared" si="49"/>
        <v xml:space="preserve"> </v>
      </c>
      <c r="CE44" s="13" t="str">
        <f t="shared" si="50"/>
        <v xml:space="preserve"> </v>
      </c>
      <c r="CF44" s="13" t="str">
        <f t="shared" si="51"/>
        <v>N/A</v>
      </c>
      <c r="CG44" s="13" t="str">
        <f t="shared" si="52"/>
        <v>N/A</v>
      </c>
      <c r="CH44" s="13" t="str">
        <f t="shared" si="53"/>
        <v>N/A</v>
      </c>
      <c r="CI44" s="27">
        <v>457</v>
      </c>
      <c r="CJ44" s="13" t="str">
        <f t="shared" si="54"/>
        <v xml:space="preserve"> </v>
      </c>
      <c r="CK44" s="13" t="str">
        <f t="shared" si="55"/>
        <v xml:space="preserve"> </v>
      </c>
      <c r="CL44" s="13" t="str">
        <f t="shared" si="56"/>
        <v xml:space="preserve"> </v>
      </c>
      <c r="CM44" s="13" t="str">
        <f t="shared" si="57"/>
        <v>N/A</v>
      </c>
      <c r="CN44" s="13" t="str">
        <f t="shared" si="58"/>
        <v>N/A</v>
      </c>
      <c r="CO44" s="13" t="str">
        <f t="shared" si="59"/>
        <v>N/A</v>
      </c>
      <c r="CP44" s="27">
        <v>457</v>
      </c>
      <c r="CQ44" s="13" t="str">
        <f t="shared" si="60"/>
        <v>LV cabinet is not suitable for T/F</v>
      </c>
      <c r="CR44" s="13" t="str">
        <f t="shared" si="61"/>
        <v>LV cabinet is not suitable for T/F</v>
      </c>
      <c r="CS44" s="13" t="str">
        <f t="shared" si="62"/>
        <v>LV cabinet is not suitable for T/F</v>
      </c>
      <c r="CT44" s="13" t="str">
        <f t="shared" si="63"/>
        <v xml:space="preserve"> </v>
      </c>
      <c r="CU44" s="13" t="str">
        <f t="shared" si="64"/>
        <v xml:space="preserve"> </v>
      </c>
      <c r="CV44" s="13" t="str">
        <f t="shared" si="65"/>
        <v xml:space="preserve"> </v>
      </c>
      <c r="CW44" s="27">
        <v>457</v>
      </c>
      <c r="CX44" s="13" t="str">
        <f t="shared" si="66"/>
        <v xml:space="preserve"> </v>
      </c>
      <c r="CY44" s="13" t="str">
        <f t="shared" si="67"/>
        <v xml:space="preserve"> </v>
      </c>
      <c r="CZ44" s="13" t="str">
        <f t="shared" si="68"/>
        <v xml:space="preserve"> </v>
      </c>
      <c r="DA44" s="13" t="str">
        <f t="shared" si="69"/>
        <v>Micrologic 5.0</v>
      </c>
      <c r="DB44" s="13" t="str">
        <f t="shared" si="70"/>
        <v>Micrologic 5.0</v>
      </c>
      <c r="DC44" s="13" t="str">
        <f t="shared" si="71"/>
        <v>Micrologic 5.0</v>
      </c>
      <c r="DD44" s="27">
        <v>457</v>
      </c>
      <c r="DE44" s="13" t="str">
        <f t="shared" si="72"/>
        <v xml:space="preserve"> </v>
      </c>
      <c r="DF44" s="13" t="str">
        <f t="shared" si="73"/>
        <v xml:space="preserve"> </v>
      </c>
      <c r="DG44" s="13" t="str">
        <f t="shared" si="74"/>
        <v xml:space="preserve"> </v>
      </c>
      <c r="DH44" s="13" t="str">
        <f t="shared" si="75"/>
        <v>1250A</v>
      </c>
      <c r="DI44" s="13" t="str">
        <f t="shared" si="76"/>
        <v>1250A</v>
      </c>
      <c r="DJ44" s="13" t="str">
        <f t="shared" si="77"/>
        <v>1250A</v>
      </c>
      <c r="DK44" s="27">
        <v>457</v>
      </c>
      <c r="DL44" s="13" t="str">
        <f t="shared" si="78"/>
        <v xml:space="preserve"> </v>
      </c>
      <c r="DM44" s="13" t="str">
        <f t="shared" si="79"/>
        <v xml:space="preserve"> </v>
      </c>
      <c r="DN44" s="13" t="str">
        <f t="shared" si="80"/>
        <v xml:space="preserve"> </v>
      </c>
      <c r="DO44" s="13" t="str">
        <f t="shared" si="81"/>
        <v>500A (i.e. 0.4xIn)</v>
      </c>
      <c r="DP44" s="13" t="str">
        <f t="shared" si="82"/>
        <v>500A (i.e. 0.4xIn)</v>
      </c>
      <c r="DQ44" s="13" t="str">
        <f t="shared" si="83"/>
        <v>500A (i.e. 0.4xIn)</v>
      </c>
      <c r="DR44" s="27">
        <v>457</v>
      </c>
      <c r="DS44" s="13" t="str">
        <f t="shared" si="84"/>
        <v xml:space="preserve"> </v>
      </c>
      <c r="DT44" s="13" t="str">
        <f t="shared" si="85"/>
        <v xml:space="preserve"> </v>
      </c>
      <c r="DU44" s="13" t="str">
        <f t="shared" si="86"/>
        <v xml:space="preserve"> </v>
      </c>
      <c r="DV44" s="13" t="str">
        <f t="shared" si="87"/>
        <v>8s</v>
      </c>
      <c r="DW44" s="13" t="str">
        <f t="shared" si="88"/>
        <v>8s</v>
      </c>
      <c r="DX44" s="13" t="str">
        <f t="shared" si="89"/>
        <v>8s</v>
      </c>
      <c r="DY44" s="27">
        <v>457</v>
      </c>
      <c r="DZ44" s="13" t="str">
        <f t="shared" si="90"/>
        <v xml:space="preserve"> </v>
      </c>
      <c r="EA44" s="13" t="str">
        <f t="shared" si="91"/>
        <v xml:space="preserve"> </v>
      </c>
      <c r="EB44" s="13" t="str">
        <f t="shared" si="92"/>
        <v xml:space="preserve"> </v>
      </c>
      <c r="EC44" s="13" t="str">
        <f t="shared" si="93"/>
        <v>2000A (i.e. 4xIr)</v>
      </c>
      <c r="ED44" s="13" t="str">
        <f t="shared" si="94"/>
        <v>2000A (i.e. 4xIr)</v>
      </c>
      <c r="EE44" s="13" t="str">
        <f t="shared" si="95"/>
        <v>3000A (i.e. 6xIr)</v>
      </c>
      <c r="EF44" s="27">
        <v>457</v>
      </c>
      <c r="EG44" s="13" t="str">
        <f t="shared" si="96"/>
        <v xml:space="preserve"> </v>
      </c>
      <c r="EH44" s="13" t="str">
        <f t="shared" si="97"/>
        <v xml:space="preserve"> </v>
      </c>
      <c r="EI44" s="13" t="str">
        <f t="shared" si="98"/>
        <v xml:space="preserve"> </v>
      </c>
      <c r="EJ44" s="13" t="str">
        <f t="shared" si="99"/>
        <v>0.1s, IxIxt on</v>
      </c>
      <c r="EK44" s="13" t="str">
        <f t="shared" si="100"/>
        <v>0.1s, IxIxt on</v>
      </c>
      <c r="EL44" s="13" t="str">
        <f t="shared" si="101"/>
        <v>0.1s, IxIxt on</v>
      </c>
      <c r="EM44" s="27">
        <v>457</v>
      </c>
      <c r="EN44" s="13" t="str">
        <f t="shared" si="102"/>
        <v xml:space="preserve"> </v>
      </c>
      <c r="EO44" s="13" t="str">
        <f t="shared" si="103"/>
        <v xml:space="preserve"> </v>
      </c>
      <c r="EP44" s="13" t="str">
        <f t="shared" si="104"/>
        <v xml:space="preserve"> </v>
      </c>
      <c r="EQ44" s="13" t="str">
        <f t="shared" si="105"/>
        <v>5000A (i.e. 4xIn)</v>
      </c>
      <c r="ER44" s="13" t="str">
        <f t="shared" si="106"/>
        <v>5000A (i.e. 4xIn)</v>
      </c>
      <c r="ES44" s="13" t="str">
        <f t="shared" si="107"/>
        <v>5000A (i.e. 4xIn)</v>
      </c>
      <c r="ET44" s="27">
        <v>457</v>
      </c>
      <c r="EU44" s="13" t="str">
        <f t="shared" si="108"/>
        <v xml:space="preserve"> </v>
      </c>
      <c r="EV44" s="13" t="str">
        <f t="shared" si="109"/>
        <v xml:space="preserve"> </v>
      </c>
      <c r="EW44" s="13" t="str">
        <f t="shared" si="110"/>
        <v xml:space="preserve"> </v>
      </c>
      <c r="EX44" s="13" t="str">
        <f t="shared" si="111"/>
        <v>N/A</v>
      </c>
      <c r="EY44" s="13" t="str">
        <f t="shared" si="112"/>
        <v>N/A</v>
      </c>
      <c r="EZ44" s="13" t="str">
        <f t="shared" si="113"/>
        <v>N/A</v>
      </c>
      <c r="FA44" s="27">
        <v>457</v>
      </c>
      <c r="FB44" s="13" t="str">
        <f t="shared" si="114"/>
        <v xml:space="preserve"> </v>
      </c>
      <c r="FC44" s="13" t="str">
        <f t="shared" si="115"/>
        <v xml:space="preserve"> </v>
      </c>
      <c r="FD44" s="13" t="str">
        <f t="shared" si="116"/>
        <v xml:space="preserve"> </v>
      </c>
      <c r="FE44" s="13" t="str">
        <f t="shared" si="117"/>
        <v>N/A</v>
      </c>
      <c r="FF44" s="13" t="str">
        <f t="shared" si="118"/>
        <v>N/A</v>
      </c>
      <c r="FG44" s="13" t="str">
        <f t="shared" si="119"/>
        <v>N/A</v>
      </c>
    </row>
    <row r="45" spans="1:163" x14ac:dyDescent="0.25">
      <c r="V45" s="18"/>
      <c r="X45" s="27">
        <v>500.1</v>
      </c>
      <c r="Y45" s="13" t="str">
        <f t="shared" si="0"/>
        <v>LV cabinet is not suitable for T/F</v>
      </c>
      <c r="Z45" s="13" t="str">
        <f t="shared" si="1"/>
        <v>LV cabinet is not suitable for T/F</v>
      </c>
      <c r="AA45" s="13" t="str">
        <f t="shared" si="2"/>
        <v>LV cabinet is not suitable for T/F</v>
      </c>
      <c r="AB45" s="13" t="str">
        <f t="shared" si="3"/>
        <v xml:space="preserve"> </v>
      </c>
      <c r="AC45" s="13" t="str">
        <f t="shared" si="4"/>
        <v xml:space="preserve"> </v>
      </c>
      <c r="AD45" s="13" t="str">
        <f t="shared" si="5"/>
        <v xml:space="preserve"> </v>
      </c>
      <c r="AE45" s="27">
        <v>500.1</v>
      </c>
      <c r="AF45" s="13" t="str">
        <f t="shared" si="6"/>
        <v xml:space="preserve"> </v>
      </c>
      <c r="AG45" s="13" t="str">
        <f t="shared" si="7"/>
        <v xml:space="preserve"> </v>
      </c>
      <c r="AH45" s="13" t="str">
        <f t="shared" si="8"/>
        <v xml:space="preserve"> </v>
      </c>
      <c r="AI45" s="13" t="str">
        <f t="shared" si="9"/>
        <v>Micrologic 5.0</v>
      </c>
      <c r="AJ45" s="13" t="str">
        <f t="shared" si="10"/>
        <v>Micrologic 5.0</v>
      </c>
      <c r="AK45" s="13" t="str">
        <f t="shared" si="11"/>
        <v>Micrologic 5.0</v>
      </c>
      <c r="AL45" s="27">
        <v>500.1</v>
      </c>
      <c r="AM45" s="13" t="str">
        <f t="shared" si="12"/>
        <v xml:space="preserve"> </v>
      </c>
      <c r="AN45" s="13" t="str">
        <f t="shared" si="13"/>
        <v xml:space="preserve"> </v>
      </c>
      <c r="AO45" s="13" t="str">
        <f t="shared" si="14"/>
        <v xml:space="preserve"> </v>
      </c>
      <c r="AP45" s="13" t="str">
        <f t="shared" si="15"/>
        <v>1250A</v>
      </c>
      <c r="AQ45" s="13" t="str">
        <f t="shared" si="16"/>
        <v>1250A</v>
      </c>
      <c r="AR45" s="13" t="str">
        <f t="shared" si="17"/>
        <v>1250A</v>
      </c>
      <c r="AS45" s="27">
        <v>500.1</v>
      </c>
      <c r="AT45" s="13" t="str">
        <f t="shared" si="18"/>
        <v xml:space="preserve"> </v>
      </c>
      <c r="AU45" s="13" t="str">
        <f t="shared" si="19"/>
        <v xml:space="preserve"> </v>
      </c>
      <c r="AV45" s="13" t="str">
        <f t="shared" si="20"/>
        <v xml:space="preserve"> </v>
      </c>
      <c r="AW45" s="13" t="str">
        <f t="shared" si="21"/>
        <v>875A (i.e. 0.7xIn)</v>
      </c>
      <c r="AX45" s="13" t="str">
        <f t="shared" si="22"/>
        <v>875A (i.e. 0.7xIn)</v>
      </c>
      <c r="AY45" s="13" t="str">
        <f t="shared" si="23"/>
        <v>750A (i.e. 0.6xIn)</v>
      </c>
      <c r="AZ45" s="27">
        <v>500.1</v>
      </c>
      <c r="BA45" s="13" t="str">
        <f t="shared" si="24"/>
        <v xml:space="preserve"> </v>
      </c>
      <c r="BB45" s="13" t="str">
        <f t="shared" si="25"/>
        <v xml:space="preserve"> </v>
      </c>
      <c r="BC45" s="13" t="str">
        <f t="shared" si="26"/>
        <v xml:space="preserve"> </v>
      </c>
      <c r="BD45" s="13" t="str">
        <f t="shared" si="27"/>
        <v>8s</v>
      </c>
      <c r="BE45" s="13" t="str">
        <f t="shared" si="28"/>
        <v>8s</v>
      </c>
      <c r="BF45" s="13" t="str">
        <f t="shared" si="29"/>
        <v>8s</v>
      </c>
      <c r="BG45" s="27">
        <v>500.1</v>
      </c>
      <c r="BH45" s="13" t="str">
        <f t="shared" si="30"/>
        <v xml:space="preserve"> </v>
      </c>
      <c r="BI45" s="13" t="str">
        <f t="shared" si="31"/>
        <v xml:space="preserve"> </v>
      </c>
      <c r="BJ45" s="13" t="str">
        <f t="shared" si="32"/>
        <v xml:space="preserve"> </v>
      </c>
      <c r="BK45" s="13" t="str">
        <f t="shared" si="33"/>
        <v>3500A (i.e. 4xIr)</v>
      </c>
      <c r="BL45" s="13" t="str">
        <f t="shared" si="34"/>
        <v>3500A (i.e. 4xIr)</v>
      </c>
      <c r="BM45" s="13" t="str">
        <f t="shared" si="35"/>
        <v>3750A (i.e. 5xIr)</v>
      </c>
      <c r="BN45" s="27">
        <v>500.1</v>
      </c>
      <c r="BO45" s="13" t="str">
        <f t="shared" si="36"/>
        <v xml:space="preserve"> </v>
      </c>
      <c r="BP45" s="13" t="str">
        <f t="shared" si="37"/>
        <v xml:space="preserve"> </v>
      </c>
      <c r="BQ45" s="13" t="str">
        <f t="shared" si="38"/>
        <v xml:space="preserve"> </v>
      </c>
      <c r="BR45" s="13" t="str">
        <f t="shared" si="39"/>
        <v>0.1s, IxIxt on</v>
      </c>
      <c r="BS45" s="13" t="str">
        <f t="shared" si="40"/>
        <v>0.1s, IxIxt on</v>
      </c>
      <c r="BT45" s="13" t="str">
        <f t="shared" si="41"/>
        <v>0.2s, IxIxt on</v>
      </c>
      <c r="BU45" s="27">
        <v>500.1</v>
      </c>
      <c r="BV45" s="13" t="str">
        <f t="shared" si="42"/>
        <v xml:space="preserve"> </v>
      </c>
      <c r="BW45" s="13" t="str">
        <f t="shared" si="43"/>
        <v xml:space="preserve"> </v>
      </c>
      <c r="BX45" s="13" t="str">
        <f t="shared" si="44"/>
        <v xml:space="preserve"> </v>
      </c>
      <c r="BY45" s="13" t="str">
        <f t="shared" si="45"/>
        <v>7500A (i.e. 6xIn)</v>
      </c>
      <c r="BZ45" s="13" t="str">
        <f t="shared" si="46"/>
        <v>7500A (i.e. 6xIn)</v>
      </c>
      <c r="CA45" s="13" t="str">
        <f t="shared" si="47"/>
        <v>7500A (i.e. 6xIn)</v>
      </c>
      <c r="CB45" s="27">
        <v>500.1</v>
      </c>
      <c r="CC45" s="13" t="str">
        <f t="shared" si="48"/>
        <v xml:space="preserve"> </v>
      </c>
      <c r="CD45" s="13" t="str">
        <f t="shared" si="49"/>
        <v xml:space="preserve"> </v>
      </c>
      <c r="CE45" s="13" t="str">
        <f t="shared" si="50"/>
        <v xml:space="preserve"> </v>
      </c>
      <c r="CF45" s="13" t="str">
        <f t="shared" si="51"/>
        <v>N/A</v>
      </c>
      <c r="CG45" s="13" t="str">
        <f t="shared" si="52"/>
        <v>N/A</v>
      </c>
      <c r="CH45" s="13" t="str">
        <f t="shared" si="53"/>
        <v>N/A</v>
      </c>
      <c r="CI45" s="27">
        <v>500.1</v>
      </c>
      <c r="CJ45" s="13" t="str">
        <f t="shared" si="54"/>
        <v xml:space="preserve"> </v>
      </c>
      <c r="CK45" s="13" t="str">
        <f t="shared" si="55"/>
        <v xml:space="preserve"> </v>
      </c>
      <c r="CL45" s="13" t="str">
        <f t="shared" si="56"/>
        <v xml:space="preserve"> </v>
      </c>
      <c r="CM45" s="13" t="str">
        <f t="shared" si="57"/>
        <v>N/A</v>
      </c>
      <c r="CN45" s="13" t="str">
        <f t="shared" si="58"/>
        <v>N/A</v>
      </c>
      <c r="CO45" s="13" t="str">
        <f t="shared" si="59"/>
        <v>N/A</v>
      </c>
      <c r="CP45" s="27">
        <v>500.1</v>
      </c>
      <c r="CQ45" s="13" t="str">
        <f t="shared" si="60"/>
        <v>LV cabinet is not suitable for T/F</v>
      </c>
      <c r="CR45" s="13" t="str">
        <f t="shared" si="61"/>
        <v>LV cabinet is not suitable for T/F</v>
      </c>
      <c r="CS45" s="13" t="str">
        <f t="shared" si="62"/>
        <v>LV cabinet is not suitable for T/F</v>
      </c>
      <c r="CT45" s="13" t="str">
        <f t="shared" si="63"/>
        <v xml:space="preserve"> </v>
      </c>
      <c r="CU45" s="13" t="str">
        <f t="shared" si="64"/>
        <v xml:space="preserve"> </v>
      </c>
      <c r="CV45" s="13" t="str">
        <f t="shared" si="65"/>
        <v xml:space="preserve"> </v>
      </c>
      <c r="CW45" s="27">
        <v>500.1</v>
      </c>
      <c r="CX45" s="13" t="str">
        <f t="shared" si="66"/>
        <v xml:space="preserve"> </v>
      </c>
      <c r="CY45" s="13" t="str">
        <f t="shared" si="67"/>
        <v xml:space="preserve"> </v>
      </c>
      <c r="CZ45" s="13" t="str">
        <f t="shared" si="68"/>
        <v xml:space="preserve"> </v>
      </c>
      <c r="DA45" s="13" t="str">
        <f t="shared" si="69"/>
        <v>Micrologic 5.0</v>
      </c>
      <c r="DB45" s="13" t="str">
        <f t="shared" si="70"/>
        <v>Micrologic 5.0</v>
      </c>
      <c r="DC45" s="13" t="str">
        <f t="shared" si="71"/>
        <v>Micrologic 5.0</v>
      </c>
      <c r="DD45" s="27">
        <v>500.1</v>
      </c>
      <c r="DE45" s="13" t="str">
        <f t="shared" si="72"/>
        <v xml:space="preserve"> </v>
      </c>
      <c r="DF45" s="13" t="str">
        <f t="shared" si="73"/>
        <v xml:space="preserve"> </v>
      </c>
      <c r="DG45" s="13" t="str">
        <f t="shared" si="74"/>
        <v xml:space="preserve"> </v>
      </c>
      <c r="DH45" s="13" t="str">
        <f t="shared" si="75"/>
        <v>1250A</v>
      </c>
      <c r="DI45" s="13" t="str">
        <f t="shared" si="76"/>
        <v>1250A</v>
      </c>
      <c r="DJ45" s="13" t="str">
        <f t="shared" si="77"/>
        <v>1250A</v>
      </c>
      <c r="DK45" s="27">
        <v>500.1</v>
      </c>
      <c r="DL45" s="13" t="str">
        <f t="shared" si="78"/>
        <v xml:space="preserve"> </v>
      </c>
      <c r="DM45" s="13" t="str">
        <f t="shared" si="79"/>
        <v xml:space="preserve"> </v>
      </c>
      <c r="DN45" s="13" t="str">
        <f t="shared" si="80"/>
        <v xml:space="preserve"> </v>
      </c>
      <c r="DO45" s="13" t="str">
        <f t="shared" si="81"/>
        <v>625A (i.e. 0.5xIn)</v>
      </c>
      <c r="DP45" s="13" t="str">
        <f t="shared" si="82"/>
        <v>625A (i.e. 0.5xIn)</v>
      </c>
      <c r="DQ45" s="13" t="str">
        <f t="shared" si="83"/>
        <v>625A (i.e. 0.5xIn)</v>
      </c>
      <c r="DR45" s="27">
        <v>500.1</v>
      </c>
      <c r="DS45" s="13" t="str">
        <f t="shared" si="84"/>
        <v xml:space="preserve"> </v>
      </c>
      <c r="DT45" s="13" t="str">
        <f t="shared" si="85"/>
        <v xml:space="preserve"> </v>
      </c>
      <c r="DU45" s="13" t="str">
        <f t="shared" si="86"/>
        <v xml:space="preserve"> </v>
      </c>
      <c r="DV45" s="13" t="str">
        <f t="shared" si="87"/>
        <v>8s</v>
      </c>
      <c r="DW45" s="13" t="str">
        <f t="shared" si="88"/>
        <v>8s</v>
      </c>
      <c r="DX45" s="13" t="str">
        <f t="shared" si="89"/>
        <v>8s</v>
      </c>
      <c r="DY45" s="27">
        <v>500.1</v>
      </c>
      <c r="DZ45" s="13" t="str">
        <f t="shared" si="90"/>
        <v xml:space="preserve"> </v>
      </c>
      <c r="EA45" s="13" t="str">
        <f t="shared" si="91"/>
        <v xml:space="preserve"> </v>
      </c>
      <c r="EB45" s="13" t="str">
        <f t="shared" si="92"/>
        <v xml:space="preserve"> </v>
      </c>
      <c r="EC45" s="13" t="str">
        <f t="shared" si="93"/>
        <v>2500A (i.e. 4xIr)</v>
      </c>
      <c r="ED45" s="13" t="str">
        <f t="shared" si="94"/>
        <v>2500A (i.e. 4xIr)</v>
      </c>
      <c r="EE45" s="13" t="str">
        <f t="shared" si="95"/>
        <v>2500A (i.e. 4xIr)</v>
      </c>
      <c r="EF45" s="27">
        <v>500.1</v>
      </c>
      <c r="EG45" s="13" t="str">
        <f t="shared" si="96"/>
        <v xml:space="preserve"> </v>
      </c>
      <c r="EH45" s="13" t="str">
        <f t="shared" si="97"/>
        <v xml:space="preserve"> </v>
      </c>
      <c r="EI45" s="13" t="str">
        <f t="shared" si="98"/>
        <v xml:space="preserve"> </v>
      </c>
      <c r="EJ45" s="13" t="str">
        <f t="shared" si="99"/>
        <v>0.1s, IxIxt on</v>
      </c>
      <c r="EK45" s="13" t="str">
        <f t="shared" si="100"/>
        <v>0.1s, IxIxt on</v>
      </c>
      <c r="EL45" s="13" t="str">
        <f t="shared" si="101"/>
        <v>0.1s, IxIxt on</v>
      </c>
      <c r="EM45" s="27">
        <v>500.1</v>
      </c>
      <c r="EN45" s="13" t="str">
        <f t="shared" si="102"/>
        <v xml:space="preserve"> </v>
      </c>
      <c r="EO45" s="13" t="str">
        <f t="shared" si="103"/>
        <v xml:space="preserve"> </v>
      </c>
      <c r="EP45" s="13" t="str">
        <f t="shared" si="104"/>
        <v xml:space="preserve"> </v>
      </c>
      <c r="EQ45" s="13" t="str">
        <f t="shared" si="105"/>
        <v>5000A (i.e. 4xIn)</v>
      </c>
      <c r="ER45" s="13" t="str">
        <f t="shared" si="106"/>
        <v>5000A (i.e. 4xIn)</v>
      </c>
      <c r="ES45" s="13" t="str">
        <f t="shared" si="107"/>
        <v>5000A (i.e. 4xIn)</v>
      </c>
      <c r="ET45" s="27">
        <v>500.1</v>
      </c>
      <c r="EU45" s="13" t="str">
        <f t="shared" si="108"/>
        <v xml:space="preserve"> </v>
      </c>
      <c r="EV45" s="13" t="str">
        <f t="shared" si="109"/>
        <v xml:space="preserve"> </v>
      </c>
      <c r="EW45" s="13" t="str">
        <f t="shared" si="110"/>
        <v xml:space="preserve"> </v>
      </c>
      <c r="EX45" s="13" t="str">
        <f t="shared" si="111"/>
        <v>N/A</v>
      </c>
      <c r="EY45" s="13" t="str">
        <f t="shared" si="112"/>
        <v>N/A</v>
      </c>
      <c r="EZ45" s="13" t="str">
        <f t="shared" si="113"/>
        <v>N/A</v>
      </c>
      <c r="FA45" s="27">
        <v>500.1</v>
      </c>
      <c r="FB45" s="13" t="str">
        <f t="shared" si="114"/>
        <v xml:space="preserve"> </v>
      </c>
      <c r="FC45" s="13" t="str">
        <f t="shared" si="115"/>
        <v xml:space="preserve"> </v>
      </c>
      <c r="FD45" s="13" t="str">
        <f t="shared" si="116"/>
        <v xml:space="preserve"> </v>
      </c>
      <c r="FE45" s="13" t="str">
        <f t="shared" si="117"/>
        <v>N/A</v>
      </c>
      <c r="FF45" s="13" t="str">
        <f t="shared" si="118"/>
        <v>N/A</v>
      </c>
      <c r="FG45" s="13" t="str">
        <f t="shared" si="119"/>
        <v>N/A</v>
      </c>
    </row>
    <row r="46" spans="1:163" x14ac:dyDescent="0.25">
      <c r="V46" s="18"/>
      <c r="X46" s="27">
        <v>625.1</v>
      </c>
      <c r="Y46" s="13" t="str">
        <f t="shared" si="0"/>
        <v>LV cabinet is not suitable for T/F</v>
      </c>
      <c r="Z46" s="13" t="str">
        <f t="shared" si="1"/>
        <v>LV cabinet is not suitable for T/F</v>
      </c>
      <c r="AA46" s="13" t="str">
        <f t="shared" si="2"/>
        <v>LV cabinet is not suitable for T/F</v>
      </c>
      <c r="AB46" s="13" t="str">
        <f t="shared" si="3"/>
        <v xml:space="preserve"> </v>
      </c>
      <c r="AC46" s="13" t="str">
        <f t="shared" si="4"/>
        <v xml:space="preserve"> </v>
      </c>
      <c r="AD46" s="13" t="str">
        <f t="shared" si="5"/>
        <v xml:space="preserve"> </v>
      </c>
      <c r="AE46" s="27">
        <v>625.1</v>
      </c>
      <c r="AF46" s="13" t="str">
        <f t="shared" si="6"/>
        <v xml:space="preserve"> </v>
      </c>
      <c r="AG46" s="13" t="str">
        <f t="shared" si="7"/>
        <v xml:space="preserve"> </v>
      </c>
      <c r="AH46" s="13" t="str">
        <f t="shared" si="8"/>
        <v xml:space="preserve"> </v>
      </c>
      <c r="AI46" s="13" t="str">
        <f t="shared" si="9"/>
        <v>Micrologic 5.0</v>
      </c>
      <c r="AJ46" s="13" t="str">
        <f t="shared" si="10"/>
        <v>Micrologic 5.0</v>
      </c>
      <c r="AK46" s="13" t="str">
        <f t="shared" si="11"/>
        <v>Micrologic 5.0</v>
      </c>
      <c r="AL46" s="27">
        <v>625.1</v>
      </c>
      <c r="AM46" s="13" t="str">
        <f t="shared" si="12"/>
        <v xml:space="preserve"> </v>
      </c>
      <c r="AN46" s="13" t="str">
        <f t="shared" si="13"/>
        <v xml:space="preserve"> </v>
      </c>
      <c r="AO46" s="13" t="str">
        <f t="shared" si="14"/>
        <v xml:space="preserve"> </v>
      </c>
      <c r="AP46" s="13" t="str">
        <f t="shared" si="15"/>
        <v>1250A</v>
      </c>
      <c r="AQ46" s="13" t="str">
        <f t="shared" si="16"/>
        <v>1250A</v>
      </c>
      <c r="AR46" s="13" t="str">
        <f t="shared" si="17"/>
        <v>1250A</v>
      </c>
      <c r="AS46" s="27">
        <v>625.1</v>
      </c>
      <c r="AT46" s="13" t="str">
        <f t="shared" si="18"/>
        <v xml:space="preserve"> </v>
      </c>
      <c r="AU46" s="13" t="str">
        <f t="shared" si="19"/>
        <v xml:space="preserve"> </v>
      </c>
      <c r="AV46" s="13" t="str">
        <f t="shared" si="20"/>
        <v xml:space="preserve"> </v>
      </c>
      <c r="AW46" s="13" t="str">
        <f t="shared" si="21"/>
        <v>1000A (i.e. 0.8xIn)</v>
      </c>
      <c r="AX46" s="13" t="str">
        <f t="shared" si="22"/>
        <v>1000A (i.e. 0.8xIn)</v>
      </c>
      <c r="AY46" s="13" t="str">
        <f t="shared" si="23"/>
        <v>875A (i.e. 0.7xIn)</v>
      </c>
      <c r="AZ46" s="27">
        <v>625.1</v>
      </c>
      <c r="BA46" s="13" t="str">
        <f t="shared" si="24"/>
        <v xml:space="preserve"> </v>
      </c>
      <c r="BB46" s="13" t="str">
        <f t="shared" si="25"/>
        <v xml:space="preserve"> </v>
      </c>
      <c r="BC46" s="13" t="str">
        <f t="shared" si="26"/>
        <v xml:space="preserve"> </v>
      </c>
      <c r="BD46" s="13" t="str">
        <f t="shared" si="27"/>
        <v>8s</v>
      </c>
      <c r="BE46" s="13" t="str">
        <f t="shared" si="28"/>
        <v>8s</v>
      </c>
      <c r="BF46" s="13" t="str">
        <f t="shared" si="29"/>
        <v>8s</v>
      </c>
      <c r="BG46" s="27">
        <v>625.1</v>
      </c>
      <c r="BH46" s="13" t="str">
        <f t="shared" si="30"/>
        <v xml:space="preserve"> </v>
      </c>
      <c r="BI46" s="13" t="str">
        <f t="shared" si="31"/>
        <v xml:space="preserve"> </v>
      </c>
      <c r="BJ46" s="13" t="str">
        <f t="shared" si="32"/>
        <v xml:space="preserve"> </v>
      </c>
      <c r="BK46" s="13" t="str">
        <f t="shared" si="33"/>
        <v>3000A (i.e. 3xIr)</v>
      </c>
      <c r="BL46" s="13" t="str">
        <f t="shared" si="34"/>
        <v>3000A (i.e. 3xIr)</v>
      </c>
      <c r="BM46" s="13" t="str">
        <f t="shared" si="35"/>
        <v>3500A (i.e. 5xIr)</v>
      </c>
      <c r="BN46" s="27">
        <v>625.1</v>
      </c>
      <c r="BO46" s="13" t="str">
        <f t="shared" si="36"/>
        <v xml:space="preserve"> </v>
      </c>
      <c r="BP46" s="13" t="str">
        <f t="shared" si="37"/>
        <v xml:space="preserve"> </v>
      </c>
      <c r="BQ46" s="13" t="str">
        <f t="shared" si="38"/>
        <v xml:space="preserve"> </v>
      </c>
      <c r="BR46" s="13" t="str">
        <f t="shared" si="39"/>
        <v>0.1s, IxIxt on</v>
      </c>
      <c r="BS46" s="13" t="str">
        <f t="shared" si="40"/>
        <v>0.1s, IxIxt on</v>
      </c>
      <c r="BT46" s="13" t="str">
        <f t="shared" si="41"/>
        <v>0.2s, IxIxt on</v>
      </c>
      <c r="BU46" s="27">
        <v>625.1</v>
      </c>
      <c r="BV46" s="13" t="str">
        <f t="shared" si="42"/>
        <v xml:space="preserve"> </v>
      </c>
      <c r="BW46" s="13" t="str">
        <f t="shared" si="43"/>
        <v xml:space="preserve"> </v>
      </c>
      <c r="BX46" s="13" t="str">
        <f t="shared" si="44"/>
        <v xml:space="preserve"> </v>
      </c>
      <c r="BY46" s="13" t="str">
        <f t="shared" si="45"/>
        <v>7500A (i.e. 6xIn)</v>
      </c>
      <c r="BZ46" s="13" t="str">
        <f t="shared" si="46"/>
        <v>7500A (i.e. 6xIn)</v>
      </c>
      <c r="CA46" s="13" t="str">
        <f t="shared" si="47"/>
        <v>7500A (i.e. 6xIn)</v>
      </c>
      <c r="CB46" s="27">
        <v>625.1</v>
      </c>
      <c r="CC46" s="13" t="str">
        <f t="shared" si="48"/>
        <v xml:space="preserve"> </v>
      </c>
      <c r="CD46" s="13" t="str">
        <f t="shared" si="49"/>
        <v xml:space="preserve"> </v>
      </c>
      <c r="CE46" s="13" t="str">
        <f t="shared" si="50"/>
        <v xml:space="preserve"> </v>
      </c>
      <c r="CF46" s="13" t="str">
        <f t="shared" si="51"/>
        <v>N/A</v>
      </c>
      <c r="CG46" s="13" t="str">
        <f t="shared" si="52"/>
        <v>N/A</v>
      </c>
      <c r="CH46" s="13" t="str">
        <f t="shared" si="53"/>
        <v>N/A</v>
      </c>
      <c r="CI46" s="27">
        <v>625.1</v>
      </c>
      <c r="CJ46" s="13" t="str">
        <f t="shared" si="54"/>
        <v xml:space="preserve"> </v>
      </c>
      <c r="CK46" s="13" t="str">
        <f t="shared" si="55"/>
        <v xml:space="preserve"> </v>
      </c>
      <c r="CL46" s="13" t="str">
        <f t="shared" si="56"/>
        <v xml:space="preserve"> </v>
      </c>
      <c r="CM46" s="13" t="str">
        <f t="shared" si="57"/>
        <v>N/A</v>
      </c>
      <c r="CN46" s="13" t="str">
        <f t="shared" si="58"/>
        <v>N/A</v>
      </c>
      <c r="CO46" s="13" t="str">
        <f t="shared" si="59"/>
        <v>N/A</v>
      </c>
      <c r="CP46" s="27">
        <v>625.1</v>
      </c>
      <c r="CQ46" s="13" t="str">
        <f t="shared" si="60"/>
        <v>LV cabinet is not suitable for T/F</v>
      </c>
      <c r="CR46" s="13" t="str">
        <f t="shared" si="61"/>
        <v>LV cabinet is not suitable for T/F</v>
      </c>
      <c r="CS46" s="13" t="str">
        <f t="shared" si="62"/>
        <v>LV cabinet is not suitable for T/F</v>
      </c>
      <c r="CT46" s="13" t="str">
        <f t="shared" si="63"/>
        <v xml:space="preserve"> </v>
      </c>
      <c r="CU46" s="13" t="str">
        <f t="shared" si="64"/>
        <v xml:space="preserve"> </v>
      </c>
      <c r="CV46" s="13" t="str">
        <f t="shared" si="65"/>
        <v xml:space="preserve"> </v>
      </c>
      <c r="CW46" s="27">
        <v>625.1</v>
      </c>
      <c r="CX46" s="13" t="str">
        <f t="shared" si="66"/>
        <v xml:space="preserve"> </v>
      </c>
      <c r="CY46" s="13" t="str">
        <f t="shared" si="67"/>
        <v xml:space="preserve"> </v>
      </c>
      <c r="CZ46" s="13" t="str">
        <f t="shared" si="68"/>
        <v xml:space="preserve"> </v>
      </c>
      <c r="DA46" s="13" t="str">
        <f t="shared" si="69"/>
        <v>Micrologic 5.0</v>
      </c>
      <c r="DB46" s="13" t="str">
        <f t="shared" si="70"/>
        <v>Micrologic 5.0</v>
      </c>
      <c r="DC46" s="13" t="str">
        <f t="shared" si="71"/>
        <v>Micrologic 5.0</v>
      </c>
      <c r="DD46" s="27">
        <v>625.1</v>
      </c>
      <c r="DE46" s="13" t="str">
        <f t="shared" si="72"/>
        <v xml:space="preserve"> </v>
      </c>
      <c r="DF46" s="13" t="str">
        <f t="shared" si="73"/>
        <v xml:space="preserve"> </v>
      </c>
      <c r="DG46" s="13" t="str">
        <f t="shared" si="74"/>
        <v xml:space="preserve"> </v>
      </c>
      <c r="DH46" s="13" t="str">
        <f t="shared" si="75"/>
        <v>1250A</v>
      </c>
      <c r="DI46" s="13" t="str">
        <f t="shared" si="76"/>
        <v>1250A</v>
      </c>
      <c r="DJ46" s="13" t="str">
        <f t="shared" si="77"/>
        <v>1250A</v>
      </c>
      <c r="DK46" s="27">
        <v>625.1</v>
      </c>
      <c r="DL46" s="13" t="str">
        <f t="shared" si="78"/>
        <v xml:space="preserve"> </v>
      </c>
      <c r="DM46" s="13" t="str">
        <f t="shared" si="79"/>
        <v xml:space="preserve"> </v>
      </c>
      <c r="DN46" s="13" t="str">
        <f t="shared" si="80"/>
        <v xml:space="preserve"> </v>
      </c>
      <c r="DO46" s="13" t="str">
        <f t="shared" si="81"/>
        <v>750A (i.e. 0.6xIn)</v>
      </c>
      <c r="DP46" s="13" t="str">
        <f t="shared" si="82"/>
        <v>750A (i.e. 0.6xIn)</v>
      </c>
      <c r="DQ46" s="13" t="str">
        <f t="shared" si="83"/>
        <v>750A (i.e. 0.6xIn)</v>
      </c>
      <c r="DR46" s="27">
        <v>625.1</v>
      </c>
      <c r="DS46" s="13" t="str">
        <f t="shared" si="84"/>
        <v xml:space="preserve"> </v>
      </c>
      <c r="DT46" s="13" t="str">
        <f t="shared" si="85"/>
        <v xml:space="preserve"> </v>
      </c>
      <c r="DU46" s="13" t="str">
        <f t="shared" si="86"/>
        <v xml:space="preserve"> </v>
      </c>
      <c r="DV46" s="13" t="str">
        <f t="shared" si="87"/>
        <v>8s</v>
      </c>
      <c r="DW46" s="13" t="str">
        <f t="shared" si="88"/>
        <v>8s</v>
      </c>
      <c r="DX46" s="13" t="str">
        <f t="shared" si="89"/>
        <v>8s</v>
      </c>
      <c r="DY46" s="27">
        <v>625.1</v>
      </c>
      <c r="DZ46" s="13" t="str">
        <f t="shared" si="90"/>
        <v xml:space="preserve"> </v>
      </c>
      <c r="EA46" s="13" t="str">
        <f t="shared" si="91"/>
        <v xml:space="preserve"> </v>
      </c>
      <c r="EB46" s="13" t="str">
        <f t="shared" si="92"/>
        <v xml:space="preserve"> </v>
      </c>
      <c r="EC46" s="13" t="str">
        <f t="shared" si="93"/>
        <v>2250A (i.e. 3xIr)</v>
      </c>
      <c r="ED46" s="13" t="str">
        <f t="shared" si="94"/>
        <v>2250A (i.e. 3xIr)</v>
      </c>
      <c r="EE46" s="13" t="str">
        <f t="shared" si="95"/>
        <v>2250A (i.e. 4xIr)</v>
      </c>
      <c r="EF46" s="27">
        <v>625.1</v>
      </c>
      <c r="EG46" s="13" t="str">
        <f t="shared" si="96"/>
        <v xml:space="preserve"> </v>
      </c>
      <c r="EH46" s="13" t="str">
        <f t="shared" si="97"/>
        <v xml:space="preserve"> </v>
      </c>
      <c r="EI46" s="13" t="str">
        <f t="shared" si="98"/>
        <v xml:space="preserve"> </v>
      </c>
      <c r="EJ46" s="13" t="str">
        <f t="shared" si="99"/>
        <v>0.1s, IxIxt on</v>
      </c>
      <c r="EK46" s="13" t="str">
        <f t="shared" si="100"/>
        <v>0.1s, IxIxt on</v>
      </c>
      <c r="EL46" s="13" t="str">
        <f t="shared" si="101"/>
        <v>0.1s, IxIxt on</v>
      </c>
      <c r="EM46" s="27">
        <v>625.1</v>
      </c>
      <c r="EN46" s="13" t="str">
        <f t="shared" si="102"/>
        <v xml:space="preserve"> </v>
      </c>
      <c r="EO46" s="13" t="str">
        <f t="shared" si="103"/>
        <v xml:space="preserve"> </v>
      </c>
      <c r="EP46" s="13" t="str">
        <f t="shared" si="104"/>
        <v xml:space="preserve"> </v>
      </c>
      <c r="EQ46" s="13" t="str">
        <f t="shared" si="105"/>
        <v>5000A (i.e. 4xIn)</v>
      </c>
      <c r="ER46" s="13" t="str">
        <f t="shared" si="106"/>
        <v>5000A (i.e. 4xIn)</v>
      </c>
      <c r="ES46" s="13" t="str">
        <f t="shared" si="107"/>
        <v>5000A (i.e. 4xIn)</v>
      </c>
      <c r="ET46" s="27">
        <v>625.1</v>
      </c>
      <c r="EU46" s="13" t="str">
        <f t="shared" si="108"/>
        <v xml:space="preserve"> </v>
      </c>
      <c r="EV46" s="13" t="str">
        <f t="shared" si="109"/>
        <v xml:space="preserve"> </v>
      </c>
      <c r="EW46" s="13" t="str">
        <f t="shared" si="110"/>
        <v xml:space="preserve"> </v>
      </c>
      <c r="EX46" s="13" t="str">
        <f t="shared" si="111"/>
        <v>N/A</v>
      </c>
      <c r="EY46" s="13" t="str">
        <f t="shared" si="112"/>
        <v>N/A</v>
      </c>
      <c r="EZ46" s="13" t="str">
        <f t="shared" si="113"/>
        <v>N/A</v>
      </c>
      <c r="FA46" s="27">
        <v>625.1</v>
      </c>
      <c r="FB46" s="13" t="str">
        <f t="shared" si="114"/>
        <v xml:space="preserve"> </v>
      </c>
      <c r="FC46" s="13" t="str">
        <f t="shared" si="115"/>
        <v xml:space="preserve"> </v>
      </c>
      <c r="FD46" s="13" t="str">
        <f t="shared" si="116"/>
        <v xml:space="preserve"> </v>
      </c>
      <c r="FE46" s="13" t="str">
        <f t="shared" si="117"/>
        <v>N/A</v>
      </c>
      <c r="FF46" s="13" t="str">
        <f t="shared" si="118"/>
        <v>N/A</v>
      </c>
      <c r="FG46" s="13" t="str">
        <f t="shared" si="119"/>
        <v>N/A</v>
      </c>
    </row>
    <row r="47" spans="1:163" x14ac:dyDescent="0.25">
      <c r="V47" s="18"/>
      <c r="X47" s="27">
        <v>725</v>
      </c>
      <c r="Y47" s="13" t="str">
        <f t="shared" si="0"/>
        <v>LV cabinet is not suitable for T/F</v>
      </c>
      <c r="Z47" s="13" t="str">
        <f t="shared" si="1"/>
        <v>LV cabinet is not suitable for T/F</v>
      </c>
      <c r="AA47" s="13" t="str">
        <f t="shared" si="2"/>
        <v>LV cabinet is not suitable for T/F</v>
      </c>
      <c r="AB47" s="13" t="str">
        <f t="shared" si="3"/>
        <v xml:space="preserve"> </v>
      </c>
      <c r="AC47" s="13" t="str">
        <f t="shared" si="4"/>
        <v xml:space="preserve"> </v>
      </c>
      <c r="AD47" s="13" t="str">
        <f t="shared" si="5"/>
        <v xml:space="preserve"> </v>
      </c>
      <c r="AE47" s="27">
        <v>725</v>
      </c>
      <c r="AF47" s="13" t="str">
        <f t="shared" si="6"/>
        <v xml:space="preserve"> </v>
      </c>
      <c r="AG47" s="13" t="str">
        <f t="shared" si="7"/>
        <v xml:space="preserve"> </v>
      </c>
      <c r="AH47" s="13" t="str">
        <f t="shared" si="8"/>
        <v xml:space="preserve"> </v>
      </c>
      <c r="AI47" s="13" t="str">
        <f t="shared" si="9"/>
        <v>Micrologic 5.0</v>
      </c>
      <c r="AJ47" s="13" t="str">
        <f t="shared" si="10"/>
        <v>Micrologic 5.0</v>
      </c>
      <c r="AK47" s="13" t="str">
        <f t="shared" si="11"/>
        <v>Micrologic 5.0</v>
      </c>
      <c r="AL47" s="27">
        <v>725</v>
      </c>
      <c r="AM47" s="13" t="str">
        <f t="shared" si="12"/>
        <v xml:space="preserve"> </v>
      </c>
      <c r="AN47" s="13" t="str">
        <f t="shared" si="13"/>
        <v xml:space="preserve"> </v>
      </c>
      <c r="AO47" s="13" t="str">
        <f t="shared" si="14"/>
        <v xml:space="preserve"> </v>
      </c>
      <c r="AP47" s="13" t="str">
        <f t="shared" si="15"/>
        <v>1250A</v>
      </c>
      <c r="AQ47" s="13" t="str">
        <f t="shared" si="16"/>
        <v>1250A</v>
      </c>
      <c r="AR47" s="13" t="str">
        <f t="shared" si="17"/>
        <v>1250A</v>
      </c>
      <c r="AS47" s="27">
        <v>725</v>
      </c>
      <c r="AT47" s="13" t="str">
        <f t="shared" si="18"/>
        <v xml:space="preserve"> </v>
      </c>
      <c r="AU47" s="13" t="str">
        <f t="shared" si="19"/>
        <v xml:space="preserve"> </v>
      </c>
      <c r="AV47" s="13" t="str">
        <f t="shared" si="20"/>
        <v xml:space="preserve"> </v>
      </c>
      <c r="AW47" s="13" t="str">
        <f t="shared" si="21"/>
        <v>1000A (i.e. 0.8xIn)</v>
      </c>
      <c r="AX47" s="13" t="str">
        <f t="shared" si="22"/>
        <v>1000A (i.e. 0.8xIn)</v>
      </c>
      <c r="AY47" s="13" t="str">
        <f t="shared" si="23"/>
        <v>875A (i.e. 0.7xIn)</v>
      </c>
      <c r="AZ47" s="27">
        <v>725</v>
      </c>
      <c r="BA47" s="13" t="str">
        <f t="shared" si="24"/>
        <v xml:space="preserve"> </v>
      </c>
      <c r="BB47" s="13" t="str">
        <f t="shared" si="25"/>
        <v xml:space="preserve"> </v>
      </c>
      <c r="BC47" s="13" t="str">
        <f t="shared" si="26"/>
        <v xml:space="preserve"> </v>
      </c>
      <c r="BD47" s="13" t="str">
        <f t="shared" si="27"/>
        <v>8s</v>
      </c>
      <c r="BE47" s="13" t="str">
        <f t="shared" si="28"/>
        <v>8s</v>
      </c>
      <c r="BF47" s="13" t="str">
        <f t="shared" si="29"/>
        <v>8s</v>
      </c>
      <c r="BG47" s="27">
        <v>725</v>
      </c>
      <c r="BH47" s="13" t="str">
        <f t="shared" si="30"/>
        <v xml:space="preserve"> </v>
      </c>
      <c r="BI47" s="13" t="str">
        <f t="shared" si="31"/>
        <v xml:space="preserve"> </v>
      </c>
      <c r="BJ47" s="13" t="str">
        <f t="shared" si="32"/>
        <v xml:space="preserve"> </v>
      </c>
      <c r="BK47" s="13" t="str">
        <f t="shared" si="33"/>
        <v>3000A (i.e. 3xIr)</v>
      </c>
      <c r="BL47" s="13" t="str">
        <f t="shared" si="34"/>
        <v>3000A (i.e. 3xIr)</v>
      </c>
      <c r="BM47" s="13" t="str">
        <f t="shared" si="35"/>
        <v>3500A (i.e. 5xIr)</v>
      </c>
      <c r="BN47" s="27">
        <v>725</v>
      </c>
      <c r="BO47" s="13" t="str">
        <f t="shared" si="36"/>
        <v xml:space="preserve"> </v>
      </c>
      <c r="BP47" s="13" t="str">
        <f t="shared" si="37"/>
        <v xml:space="preserve"> </v>
      </c>
      <c r="BQ47" s="13" t="str">
        <f t="shared" si="38"/>
        <v xml:space="preserve"> </v>
      </c>
      <c r="BR47" s="13" t="str">
        <f t="shared" si="39"/>
        <v>0.1s, IxIxt on</v>
      </c>
      <c r="BS47" s="13" t="str">
        <f t="shared" si="40"/>
        <v>0.1s, IxIxt on</v>
      </c>
      <c r="BT47" s="13" t="str">
        <f t="shared" si="41"/>
        <v>0.2s, IxIxt on</v>
      </c>
      <c r="BU47" s="27">
        <v>725</v>
      </c>
      <c r="BV47" s="13" t="str">
        <f t="shared" si="42"/>
        <v xml:space="preserve"> </v>
      </c>
      <c r="BW47" s="13" t="str">
        <f t="shared" si="43"/>
        <v xml:space="preserve"> </v>
      </c>
      <c r="BX47" s="13" t="str">
        <f t="shared" si="44"/>
        <v xml:space="preserve"> </v>
      </c>
      <c r="BY47" s="13" t="str">
        <f t="shared" si="45"/>
        <v>7500A (i.e. 6xIn)</v>
      </c>
      <c r="BZ47" s="13" t="str">
        <f t="shared" si="46"/>
        <v>7500A (i.e. 6xIn)</v>
      </c>
      <c r="CA47" s="13" t="str">
        <f t="shared" si="47"/>
        <v>7500A (i.e. 6xIn)</v>
      </c>
      <c r="CB47" s="27">
        <v>725</v>
      </c>
      <c r="CC47" s="13" t="str">
        <f t="shared" si="48"/>
        <v xml:space="preserve"> </v>
      </c>
      <c r="CD47" s="13" t="str">
        <f t="shared" si="49"/>
        <v xml:space="preserve"> </v>
      </c>
      <c r="CE47" s="13" t="str">
        <f t="shared" si="50"/>
        <v xml:space="preserve"> </v>
      </c>
      <c r="CF47" s="13" t="str">
        <f t="shared" si="51"/>
        <v>N/A</v>
      </c>
      <c r="CG47" s="13" t="str">
        <f t="shared" si="52"/>
        <v>N/A</v>
      </c>
      <c r="CH47" s="13" t="str">
        <f t="shared" si="53"/>
        <v>N/A</v>
      </c>
      <c r="CI47" s="27">
        <v>725</v>
      </c>
      <c r="CJ47" s="13" t="str">
        <f t="shared" si="54"/>
        <v xml:space="preserve"> </v>
      </c>
      <c r="CK47" s="13" t="str">
        <f t="shared" si="55"/>
        <v xml:space="preserve"> </v>
      </c>
      <c r="CL47" s="13" t="str">
        <f t="shared" si="56"/>
        <v xml:space="preserve"> </v>
      </c>
      <c r="CM47" s="13" t="str">
        <f t="shared" si="57"/>
        <v>N/A</v>
      </c>
      <c r="CN47" s="13" t="str">
        <f t="shared" si="58"/>
        <v>N/A</v>
      </c>
      <c r="CO47" s="13" t="str">
        <f t="shared" si="59"/>
        <v>N/A</v>
      </c>
      <c r="CP47" s="27">
        <v>725</v>
      </c>
      <c r="CQ47" s="13" t="str">
        <f t="shared" si="60"/>
        <v>LV cabinet is not suitable for T/F</v>
      </c>
      <c r="CR47" s="13" t="str">
        <f t="shared" si="61"/>
        <v>LV cabinet is not suitable for T/F</v>
      </c>
      <c r="CS47" s="13" t="str">
        <f t="shared" si="62"/>
        <v>LV cabinet is not suitable for T/F</v>
      </c>
      <c r="CT47" s="13" t="str">
        <f t="shared" si="63"/>
        <v xml:space="preserve"> </v>
      </c>
      <c r="CU47" s="13" t="str">
        <f t="shared" si="64"/>
        <v xml:space="preserve"> </v>
      </c>
      <c r="CV47" s="13" t="str">
        <f t="shared" si="65"/>
        <v xml:space="preserve"> </v>
      </c>
      <c r="CW47" s="27">
        <v>725</v>
      </c>
      <c r="CX47" s="13" t="str">
        <f t="shared" si="66"/>
        <v xml:space="preserve"> </v>
      </c>
      <c r="CY47" s="13" t="str">
        <f t="shared" si="67"/>
        <v xml:space="preserve"> </v>
      </c>
      <c r="CZ47" s="13" t="str">
        <f t="shared" si="68"/>
        <v xml:space="preserve"> </v>
      </c>
      <c r="DA47" s="13" t="str">
        <f t="shared" si="69"/>
        <v>Micrologic 5.0</v>
      </c>
      <c r="DB47" s="13" t="str">
        <f t="shared" si="70"/>
        <v>Micrologic 5.0</v>
      </c>
      <c r="DC47" s="13" t="str">
        <f t="shared" si="71"/>
        <v>Micrologic 5.0</v>
      </c>
      <c r="DD47" s="27">
        <v>725</v>
      </c>
      <c r="DE47" s="13" t="str">
        <f t="shared" si="72"/>
        <v xml:space="preserve"> </v>
      </c>
      <c r="DF47" s="13" t="str">
        <f t="shared" si="73"/>
        <v xml:space="preserve"> </v>
      </c>
      <c r="DG47" s="13" t="str">
        <f t="shared" si="74"/>
        <v xml:space="preserve"> </v>
      </c>
      <c r="DH47" s="13" t="str">
        <f t="shared" si="75"/>
        <v>1250A</v>
      </c>
      <c r="DI47" s="13" t="str">
        <f t="shared" si="76"/>
        <v>1250A</v>
      </c>
      <c r="DJ47" s="13" t="str">
        <f t="shared" si="77"/>
        <v>1250A</v>
      </c>
      <c r="DK47" s="27">
        <v>725</v>
      </c>
      <c r="DL47" s="13" t="str">
        <f t="shared" si="78"/>
        <v xml:space="preserve"> </v>
      </c>
      <c r="DM47" s="13" t="str">
        <f t="shared" si="79"/>
        <v xml:space="preserve"> </v>
      </c>
      <c r="DN47" s="13" t="str">
        <f t="shared" si="80"/>
        <v xml:space="preserve"> </v>
      </c>
      <c r="DO47" s="13" t="str">
        <f t="shared" si="81"/>
        <v>750A (i.e. 0.6xIn)</v>
      </c>
      <c r="DP47" s="13" t="str">
        <f t="shared" si="82"/>
        <v>750A (i.e. 0.6xIn)</v>
      </c>
      <c r="DQ47" s="13" t="str">
        <f t="shared" si="83"/>
        <v>750A (i.e. 0.6xIn)</v>
      </c>
      <c r="DR47" s="27">
        <v>725</v>
      </c>
      <c r="DS47" s="13" t="str">
        <f t="shared" si="84"/>
        <v xml:space="preserve"> </v>
      </c>
      <c r="DT47" s="13" t="str">
        <f t="shared" si="85"/>
        <v xml:space="preserve"> </v>
      </c>
      <c r="DU47" s="13" t="str">
        <f t="shared" si="86"/>
        <v xml:space="preserve"> </v>
      </c>
      <c r="DV47" s="13" t="str">
        <f t="shared" si="87"/>
        <v>8s</v>
      </c>
      <c r="DW47" s="13" t="str">
        <f t="shared" si="88"/>
        <v>8s</v>
      </c>
      <c r="DX47" s="13" t="str">
        <f t="shared" si="89"/>
        <v>8s</v>
      </c>
      <c r="DY47" s="27">
        <v>725</v>
      </c>
      <c r="DZ47" s="13" t="str">
        <f t="shared" si="90"/>
        <v xml:space="preserve"> </v>
      </c>
      <c r="EA47" s="13" t="str">
        <f t="shared" si="91"/>
        <v xml:space="preserve"> </v>
      </c>
      <c r="EB47" s="13" t="str">
        <f t="shared" si="92"/>
        <v xml:space="preserve"> </v>
      </c>
      <c r="EC47" s="13" t="str">
        <f t="shared" si="93"/>
        <v>2250A (i.e. 3xIr)</v>
      </c>
      <c r="ED47" s="13" t="str">
        <f t="shared" si="94"/>
        <v>2250A (i.e. 3xIr)</v>
      </c>
      <c r="EE47" s="13" t="str">
        <f t="shared" si="95"/>
        <v>2250A (i.e. 4xIr)</v>
      </c>
      <c r="EF47" s="27">
        <v>725</v>
      </c>
      <c r="EG47" s="13" t="str">
        <f t="shared" si="96"/>
        <v xml:space="preserve"> </v>
      </c>
      <c r="EH47" s="13" t="str">
        <f t="shared" si="97"/>
        <v xml:space="preserve"> </v>
      </c>
      <c r="EI47" s="13" t="str">
        <f t="shared" si="98"/>
        <v xml:space="preserve"> </v>
      </c>
      <c r="EJ47" s="13" t="str">
        <f t="shared" si="99"/>
        <v>0.1s, IxIxt on</v>
      </c>
      <c r="EK47" s="13" t="str">
        <f t="shared" si="100"/>
        <v>0.1s, IxIxt on</v>
      </c>
      <c r="EL47" s="13" t="str">
        <f t="shared" si="101"/>
        <v>0.1s, IxIxt on</v>
      </c>
      <c r="EM47" s="27">
        <v>725</v>
      </c>
      <c r="EN47" s="13" t="str">
        <f t="shared" si="102"/>
        <v xml:space="preserve"> </v>
      </c>
      <c r="EO47" s="13" t="str">
        <f t="shared" si="103"/>
        <v xml:space="preserve"> </v>
      </c>
      <c r="EP47" s="13" t="str">
        <f t="shared" si="104"/>
        <v xml:space="preserve"> </v>
      </c>
      <c r="EQ47" s="13" t="str">
        <f t="shared" si="105"/>
        <v>5000A (i.e. 4xIn)</v>
      </c>
      <c r="ER47" s="13" t="str">
        <f t="shared" si="106"/>
        <v>5000A (i.e. 4xIn)</v>
      </c>
      <c r="ES47" s="13" t="str">
        <f t="shared" si="107"/>
        <v>5000A (i.e. 4xIn)</v>
      </c>
      <c r="ET47" s="27">
        <v>725</v>
      </c>
      <c r="EU47" s="13" t="str">
        <f t="shared" si="108"/>
        <v xml:space="preserve"> </v>
      </c>
      <c r="EV47" s="13" t="str">
        <f t="shared" si="109"/>
        <v xml:space="preserve"> </v>
      </c>
      <c r="EW47" s="13" t="str">
        <f t="shared" si="110"/>
        <v xml:space="preserve"> </v>
      </c>
      <c r="EX47" s="13" t="str">
        <f t="shared" si="111"/>
        <v>N/A</v>
      </c>
      <c r="EY47" s="13" t="str">
        <f t="shared" si="112"/>
        <v>N/A</v>
      </c>
      <c r="EZ47" s="13" t="str">
        <f t="shared" si="113"/>
        <v>N/A</v>
      </c>
      <c r="FA47" s="27">
        <v>725</v>
      </c>
      <c r="FB47" s="13" t="str">
        <f t="shared" si="114"/>
        <v xml:space="preserve"> </v>
      </c>
      <c r="FC47" s="13" t="str">
        <f t="shared" si="115"/>
        <v xml:space="preserve"> </v>
      </c>
      <c r="FD47" s="13" t="str">
        <f t="shared" si="116"/>
        <v xml:space="preserve"> </v>
      </c>
      <c r="FE47" s="13" t="str">
        <f t="shared" si="117"/>
        <v>N/A</v>
      </c>
      <c r="FF47" s="13" t="str">
        <f t="shared" si="118"/>
        <v>N/A</v>
      </c>
      <c r="FG47" s="13" t="str">
        <f t="shared" si="119"/>
        <v>N/A</v>
      </c>
    </row>
    <row r="48" spans="1:163" x14ac:dyDescent="0.25">
      <c r="V48" s="18"/>
      <c r="X48" s="27">
        <v>750.1</v>
      </c>
      <c r="Y48" s="13" t="str">
        <f t="shared" si="0"/>
        <v>LV cabinet is not suitable for T/F</v>
      </c>
      <c r="Z48" s="13" t="str">
        <f t="shared" si="1"/>
        <v>LV cabinet is not suitable for T/F</v>
      </c>
      <c r="AA48" s="13" t="str">
        <f t="shared" si="2"/>
        <v>LV cabinet is not suitable for T/F</v>
      </c>
      <c r="AB48" s="13" t="str">
        <f t="shared" si="3"/>
        <v xml:space="preserve"> </v>
      </c>
      <c r="AC48" s="13" t="str">
        <f t="shared" si="4"/>
        <v xml:space="preserve"> </v>
      </c>
      <c r="AD48" s="13" t="str">
        <f t="shared" si="5"/>
        <v xml:space="preserve"> </v>
      </c>
      <c r="AE48" s="27">
        <v>750.1</v>
      </c>
      <c r="AF48" s="13" t="str">
        <f t="shared" si="6"/>
        <v xml:space="preserve"> </v>
      </c>
      <c r="AG48" s="13" t="str">
        <f t="shared" si="7"/>
        <v xml:space="preserve"> </v>
      </c>
      <c r="AH48" s="13" t="str">
        <f t="shared" si="8"/>
        <v xml:space="preserve"> </v>
      </c>
      <c r="AI48" s="13" t="str">
        <f t="shared" si="9"/>
        <v>Micrologic 5.0</v>
      </c>
      <c r="AJ48" s="13" t="str">
        <f t="shared" si="10"/>
        <v>Micrologic 5.0</v>
      </c>
      <c r="AK48" s="13" t="str">
        <f t="shared" si="11"/>
        <v>Micrologic 5.0</v>
      </c>
      <c r="AL48" s="27">
        <v>750.1</v>
      </c>
      <c r="AM48" s="13" t="str">
        <f t="shared" si="12"/>
        <v xml:space="preserve"> </v>
      </c>
      <c r="AN48" s="13" t="str">
        <f t="shared" si="13"/>
        <v xml:space="preserve"> </v>
      </c>
      <c r="AO48" s="13" t="str">
        <f t="shared" si="14"/>
        <v xml:space="preserve"> </v>
      </c>
      <c r="AP48" s="13" t="str">
        <f t="shared" si="15"/>
        <v>1250A</v>
      </c>
      <c r="AQ48" s="13" t="str">
        <f t="shared" si="16"/>
        <v>1250A</v>
      </c>
      <c r="AR48" s="13" t="str">
        <f t="shared" si="17"/>
        <v>1250A</v>
      </c>
      <c r="AS48" s="27">
        <v>750.1</v>
      </c>
      <c r="AT48" s="13" t="str">
        <f t="shared" si="18"/>
        <v xml:space="preserve"> </v>
      </c>
      <c r="AU48" s="13" t="str">
        <f t="shared" si="19"/>
        <v xml:space="preserve"> </v>
      </c>
      <c r="AV48" s="13" t="str">
        <f t="shared" si="20"/>
        <v xml:space="preserve"> </v>
      </c>
      <c r="AW48" s="13" t="str">
        <f t="shared" si="21"/>
        <v>1125A (i.e. 0.9xIn)</v>
      </c>
      <c r="AX48" s="13" t="str">
        <f t="shared" si="22"/>
        <v>1125A (i.e. 0.9xIn)</v>
      </c>
      <c r="AY48" s="13" t="str">
        <f t="shared" si="23"/>
        <v>1125A (i.e. 0.9xIn)</v>
      </c>
      <c r="AZ48" s="27">
        <v>750.1</v>
      </c>
      <c r="BA48" s="13" t="str">
        <f t="shared" si="24"/>
        <v xml:space="preserve"> </v>
      </c>
      <c r="BB48" s="13" t="str">
        <f t="shared" si="25"/>
        <v xml:space="preserve"> </v>
      </c>
      <c r="BC48" s="13" t="str">
        <f t="shared" si="26"/>
        <v xml:space="preserve"> </v>
      </c>
      <c r="BD48" s="13" t="str">
        <f t="shared" si="27"/>
        <v>8s</v>
      </c>
      <c r="BE48" s="13" t="str">
        <f t="shared" si="28"/>
        <v>8s</v>
      </c>
      <c r="BF48" s="13" t="str">
        <f t="shared" si="29"/>
        <v>8s</v>
      </c>
      <c r="BG48" s="27">
        <v>750.1</v>
      </c>
      <c r="BH48" s="13" t="str">
        <f t="shared" si="30"/>
        <v xml:space="preserve"> </v>
      </c>
      <c r="BI48" s="13" t="str">
        <f t="shared" si="31"/>
        <v xml:space="preserve"> </v>
      </c>
      <c r="BJ48" s="13" t="str">
        <f t="shared" si="32"/>
        <v xml:space="preserve"> </v>
      </c>
      <c r="BK48" s="13" t="str">
        <f t="shared" si="33"/>
        <v>3375A (i.e. 3xIr)</v>
      </c>
      <c r="BL48" s="13" t="str">
        <f t="shared" si="34"/>
        <v>3375A (i.e. 3xIr)</v>
      </c>
      <c r="BM48" s="13" t="str">
        <f t="shared" si="35"/>
        <v>3375A (i.e. 3xIr)</v>
      </c>
      <c r="BN48" s="27">
        <v>750.1</v>
      </c>
      <c r="BO48" s="13" t="str">
        <f t="shared" si="36"/>
        <v xml:space="preserve"> </v>
      </c>
      <c r="BP48" s="13" t="str">
        <f t="shared" si="37"/>
        <v xml:space="preserve"> </v>
      </c>
      <c r="BQ48" s="13" t="str">
        <f t="shared" si="38"/>
        <v xml:space="preserve"> </v>
      </c>
      <c r="BR48" s="13" t="str">
        <f t="shared" si="39"/>
        <v>0.1s, IxIxt on</v>
      </c>
      <c r="BS48" s="13" t="str">
        <f t="shared" si="40"/>
        <v>0.1s, IxIxt on</v>
      </c>
      <c r="BT48" s="13" t="str">
        <f t="shared" si="41"/>
        <v>0.2s, IxIxt on</v>
      </c>
      <c r="BU48" s="27">
        <v>750.1</v>
      </c>
      <c r="BV48" s="13" t="str">
        <f t="shared" si="42"/>
        <v xml:space="preserve"> </v>
      </c>
      <c r="BW48" s="13" t="str">
        <f t="shared" si="43"/>
        <v xml:space="preserve"> </v>
      </c>
      <c r="BX48" s="13" t="str">
        <f t="shared" si="44"/>
        <v xml:space="preserve"> </v>
      </c>
      <c r="BY48" s="13" t="str">
        <f t="shared" si="45"/>
        <v>5000A (i.e. 4xIn)</v>
      </c>
      <c r="BZ48" s="13" t="str">
        <f t="shared" si="46"/>
        <v>5000A (i.e. 4xIn)</v>
      </c>
      <c r="CA48" s="13" t="str">
        <f t="shared" si="47"/>
        <v>7500A (i.e. 6xIn)</v>
      </c>
      <c r="CB48" s="27">
        <v>750.1</v>
      </c>
      <c r="CC48" s="13" t="str">
        <f t="shared" si="48"/>
        <v xml:space="preserve"> </v>
      </c>
      <c r="CD48" s="13" t="str">
        <f t="shared" si="49"/>
        <v xml:space="preserve"> </v>
      </c>
      <c r="CE48" s="13" t="str">
        <f t="shared" si="50"/>
        <v xml:space="preserve"> </v>
      </c>
      <c r="CF48" s="13" t="str">
        <f t="shared" si="51"/>
        <v>N/A</v>
      </c>
      <c r="CG48" s="13" t="str">
        <f t="shared" si="52"/>
        <v>N/A</v>
      </c>
      <c r="CH48" s="13" t="str">
        <f t="shared" si="53"/>
        <v>N/A</v>
      </c>
      <c r="CI48" s="27">
        <v>750.1</v>
      </c>
      <c r="CJ48" s="13" t="str">
        <f t="shared" si="54"/>
        <v xml:space="preserve"> </v>
      </c>
      <c r="CK48" s="13" t="str">
        <f t="shared" si="55"/>
        <v xml:space="preserve"> </v>
      </c>
      <c r="CL48" s="13" t="str">
        <f t="shared" si="56"/>
        <v xml:space="preserve"> </v>
      </c>
      <c r="CM48" s="13" t="str">
        <f t="shared" si="57"/>
        <v>N/A</v>
      </c>
      <c r="CN48" s="13" t="str">
        <f t="shared" si="58"/>
        <v>N/A</v>
      </c>
      <c r="CO48" s="13" t="str">
        <f t="shared" si="59"/>
        <v>N/A</v>
      </c>
      <c r="CP48" s="27">
        <v>750.1</v>
      </c>
      <c r="CQ48" s="13" t="str">
        <f t="shared" si="60"/>
        <v>LV cabinet is not suitable for T/F</v>
      </c>
      <c r="CR48" s="13" t="str">
        <f t="shared" si="61"/>
        <v>LV cabinet is not suitable for T/F</v>
      </c>
      <c r="CS48" s="13" t="str">
        <f t="shared" si="62"/>
        <v>LV cabinet is not suitable for T/F</v>
      </c>
      <c r="CT48" s="13" t="str">
        <f t="shared" si="63"/>
        <v xml:space="preserve"> </v>
      </c>
      <c r="CU48" s="13" t="str">
        <f t="shared" si="64"/>
        <v xml:space="preserve"> </v>
      </c>
      <c r="CV48" s="13" t="str">
        <f t="shared" si="65"/>
        <v xml:space="preserve"> </v>
      </c>
      <c r="CW48" s="27">
        <v>750.1</v>
      </c>
      <c r="CX48" s="13" t="str">
        <f t="shared" si="66"/>
        <v xml:space="preserve"> </v>
      </c>
      <c r="CY48" s="13" t="str">
        <f t="shared" si="67"/>
        <v xml:space="preserve"> </v>
      </c>
      <c r="CZ48" s="13" t="str">
        <f t="shared" si="68"/>
        <v xml:space="preserve"> </v>
      </c>
      <c r="DA48" s="13" t="str">
        <f t="shared" si="69"/>
        <v>Micrologic 5.0</v>
      </c>
      <c r="DB48" s="13" t="str">
        <f t="shared" si="70"/>
        <v>Micrologic 5.0</v>
      </c>
      <c r="DC48" s="13" t="str">
        <f t="shared" si="71"/>
        <v>Micrologic 5.0</v>
      </c>
      <c r="DD48" s="27">
        <v>750.1</v>
      </c>
      <c r="DE48" s="13" t="str">
        <f t="shared" si="72"/>
        <v xml:space="preserve"> </v>
      </c>
      <c r="DF48" s="13" t="str">
        <f t="shared" si="73"/>
        <v xml:space="preserve"> </v>
      </c>
      <c r="DG48" s="13" t="str">
        <f t="shared" si="74"/>
        <v xml:space="preserve"> </v>
      </c>
      <c r="DH48" s="13" t="str">
        <f t="shared" si="75"/>
        <v>1250A</v>
      </c>
      <c r="DI48" s="13" t="str">
        <f t="shared" si="76"/>
        <v>1250A</v>
      </c>
      <c r="DJ48" s="13" t="str">
        <f t="shared" si="77"/>
        <v>1250A</v>
      </c>
      <c r="DK48" s="27">
        <v>750.1</v>
      </c>
      <c r="DL48" s="13" t="str">
        <f t="shared" si="78"/>
        <v xml:space="preserve"> </v>
      </c>
      <c r="DM48" s="13" t="str">
        <f t="shared" si="79"/>
        <v xml:space="preserve"> </v>
      </c>
      <c r="DN48" s="13" t="str">
        <f t="shared" si="80"/>
        <v xml:space="preserve"> </v>
      </c>
      <c r="DO48" s="13" t="str">
        <f t="shared" si="81"/>
        <v>875A (i.e. 0.7xIn)</v>
      </c>
      <c r="DP48" s="13" t="str">
        <f t="shared" si="82"/>
        <v>875A (i.e. 0.7xIn)</v>
      </c>
      <c r="DQ48" s="13" t="str">
        <f t="shared" si="83"/>
        <v>875A (i.e. 0.7xIn)</v>
      </c>
      <c r="DR48" s="27">
        <v>750.1</v>
      </c>
      <c r="DS48" s="13" t="str">
        <f t="shared" si="84"/>
        <v xml:space="preserve"> </v>
      </c>
      <c r="DT48" s="13" t="str">
        <f t="shared" si="85"/>
        <v xml:space="preserve"> </v>
      </c>
      <c r="DU48" s="13" t="str">
        <f t="shared" si="86"/>
        <v xml:space="preserve"> </v>
      </c>
      <c r="DV48" s="13" t="str">
        <f t="shared" si="87"/>
        <v>8s</v>
      </c>
      <c r="DW48" s="13" t="str">
        <f t="shared" si="88"/>
        <v>8s</v>
      </c>
      <c r="DX48" s="13" t="str">
        <f t="shared" si="89"/>
        <v>8s</v>
      </c>
      <c r="DY48" s="27">
        <v>750.1</v>
      </c>
      <c r="DZ48" s="13" t="str">
        <f t="shared" si="90"/>
        <v xml:space="preserve"> </v>
      </c>
      <c r="EA48" s="13" t="str">
        <f t="shared" si="91"/>
        <v xml:space="preserve"> </v>
      </c>
      <c r="EB48" s="13" t="str">
        <f t="shared" si="92"/>
        <v xml:space="preserve"> </v>
      </c>
      <c r="EC48" s="13" t="str">
        <f t="shared" si="93"/>
        <v>2625A (i.e. 3xIr)</v>
      </c>
      <c r="ED48" s="13" t="str">
        <f t="shared" si="94"/>
        <v>2625A (i.e. 3xIr)</v>
      </c>
      <c r="EE48" s="13" t="str">
        <f t="shared" si="95"/>
        <v>2625A (i.e. 3xIr)</v>
      </c>
      <c r="EF48" s="27">
        <v>750.1</v>
      </c>
      <c r="EG48" s="13" t="str">
        <f t="shared" si="96"/>
        <v xml:space="preserve"> </v>
      </c>
      <c r="EH48" s="13" t="str">
        <f t="shared" si="97"/>
        <v xml:space="preserve"> </v>
      </c>
      <c r="EI48" s="13" t="str">
        <f t="shared" si="98"/>
        <v xml:space="preserve"> </v>
      </c>
      <c r="EJ48" s="13" t="str">
        <f t="shared" si="99"/>
        <v>0.1s, IxIxt on</v>
      </c>
      <c r="EK48" s="13" t="str">
        <f t="shared" si="100"/>
        <v>0.1s, IxIxt on</v>
      </c>
      <c r="EL48" s="13" t="str">
        <f t="shared" si="101"/>
        <v>0.1s, IxIxt on</v>
      </c>
      <c r="EM48" s="27">
        <v>750.1</v>
      </c>
      <c r="EN48" s="13" t="str">
        <f t="shared" si="102"/>
        <v xml:space="preserve"> </v>
      </c>
      <c r="EO48" s="13" t="str">
        <f t="shared" si="103"/>
        <v xml:space="preserve"> </v>
      </c>
      <c r="EP48" s="13" t="str">
        <f t="shared" si="104"/>
        <v xml:space="preserve"> </v>
      </c>
      <c r="EQ48" s="13" t="str">
        <f t="shared" si="105"/>
        <v>3750A (i.e. 3xIn)</v>
      </c>
      <c r="ER48" s="13" t="str">
        <f t="shared" si="106"/>
        <v>3750A (i.e. 3xIn)</v>
      </c>
      <c r="ES48" s="13" t="str">
        <f t="shared" si="107"/>
        <v>5000A (i.e. 4xIn)</v>
      </c>
      <c r="ET48" s="27">
        <v>750.1</v>
      </c>
      <c r="EU48" s="13" t="str">
        <f t="shared" si="108"/>
        <v xml:space="preserve"> </v>
      </c>
      <c r="EV48" s="13" t="str">
        <f t="shared" si="109"/>
        <v xml:space="preserve"> </v>
      </c>
      <c r="EW48" s="13" t="str">
        <f t="shared" si="110"/>
        <v xml:space="preserve"> </v>
      </c>
      <c r="EX48" s="13" t="str">
        <f t="shared" si="111"/>
        <v>N/A</v>
      </c>
      <c r="EY48" s="13" t="str">
        <f t="shared" si="112"/>
        <v>N/A</v>
      </c>
      <c r="EZ48" s="13" t="str">
        <f t="shared" si="113"/>
        <v>N/A</v>
      </c>
      <c r="FA48" s="27">
        <v>750.1</v>
      </c>
      <c r="FB48" s="13" t="str">
        <f t="shared" si="114"/>
        <v xml:space="preserve"> </v>
      </c>
      <c r="FC48" s="13" t="str">
        <f t="shared" si="115"/>
        <v xml:space="preserve"> </v>
      </c>
      <c r="FD48" s="13" t="str">
        <f t="shared" si="116"/>
        <v xml:space="preserve"> </v>
      </c>
      <c r="FE48" s="13" t="str">
        <f t="shared" si="117"/>
        <v>N/A</v>
      </c>
      <c r="FF48" s="13" t="str">
        <f t="shared" si="118"/>
        <v>N/A</v>
      </c>
      <c r="FG48" s="13" t="str">
        <f t="shared" si="119"/>
        <v>N/A</v>
      </c>
    </row>
    <row r="49" spans="22:163" x14ac:dyDescent="0.25">
      <c r="V49" s="18"/>
      <c r="X49" s="27">
        <v>875.1</v>
      </c>
      <c r="Y49" s="13" t="str">
        <f t="shared" si="0"/>
        <v>LV cabinet is not suitable for T/F</v>
      </c>
      <c r="Z49" s="13" t="str">
        <f t="shared" si="1"/>
        <v>LV cabinet is not suitable for T/F</v>
      </c>
      <c r="AA49" s="13" t="str">
        <f t="shared" si="2"/>
        <v>LV cabinet is not suitable for T/F</v>
      </c>
      <c r="AB49" s="13" t="str">
        <f t="shared" si="3"/>
        <v xml:space="preserve"> </v>
      </c>
      <c r="AC49" s="13" t="str">
        <f t="shared" si="4"/>
        <v xml:space="preserve"> </v>
      </c>
      <c r="AD49" s="13" t="str">
        <f t="shared" si="5"/>
        <v xml:space="preserve"> </v>
      </c>
      <c r="AE49" s="27">
        <v>875.1</v>
      </c>
      <c r="AF49" s="13" t="str">
        <f t="shared" si="6"/>
        <v xml:space="preserve"> </v>
      </c>
      <c r="AG49" s="13" t="str">
        <f t="shared" si="7"/>
        <v xml:space="preserve"> </v>
      </c>
      <c r="AH49" s="13" t="str">
        <f t="shared" si="8"/>
        <v xml:space="preserve"> </v>
      </c>
      <c r="AI49" s="13" t="str">
        <f t="shared" si="9"/>
        <v>Micrologic 5.0</v>
      </c>
      <c r="AJ49" s="13" t="str">
        <f t="shared" si="10"/>
        <v>Micrologic 5.0</v>
      </c>
      <c r="AK49" s="13" t="str">
        <f t="shared" si="11"/>
        <v>Micrologic 5.0</v>
      </c>
      <c r="AL49" s="27">
        <v>875.1</v>
      </c>
      <c r="AM49" s="13" t="str">
        <f t="shared" si="12"/>
        <v xml:space="preserve"> </v>
      </c>
      <c r="AN49" s="13" t="str">
        <f t="shared" si="13"/>
        <v xml:space="preserve"> </v>
      </c>
      <c r="AO49" s="13" t="str">
        <f t="shared" si="14"/>
        <v xml:space="preserve"> </v>
      </c>
      <c r="AP49" s="13" t="str">
        <f t="shared" si="15"/>
        <v>1250A</v>
      </c>
      <c r="AQ49" s="13" t="str">
        <f t="shared" si="16"/>
        <v>1250A</v>
      </c>
      <c r="AR49" s="13" t="str">
        <f t="shared" si="17"/>
        <v>1250A</v>
      </c>
      <c r="AS49" s="27">
        <v>875.1</v>
      </c>
      <c r="AT49" s="13" t="str">
        <f t="shared" si="18"/>
        <v xml:space="preserve"> </v>
      </c>
      <c r="AU49" s="13" t="str">
        <f t="shared" si="19"/>
        <v xml:space="preserve"> </v>
      </c>
      <c r="AV49" s="13" t="str">
        <f t="shared" si="20"/>
        <v xml:space="preserve"> </v>
      </c>
      <c r="AW49" s="13" t="str">
        <f t="shared" si="21"/>
        <v>1225A (i.e. 0.98xIn)</v>
      </c>
      <c r="AX49" s="13" t="str">
        <f t="shared" si="22"/>
        <v>1225A (i.e. 0.98xIn)</v>
      </c>
      <c r="AY49" s="13" t="str">
        <f t="shared" si="23"/>
        <v>1187.5A (i.e. 0.95xIn)</v>
      </c>
      <c r="AZ49" s="27">
        <v>875.1</v>
      </c>
      <c r="BA49" s="13" t="str">
        <f t="shared" si="24"/>
        <v xml:space="preserve"> </v>
      </c>
      <c r="BB49" s="13" t="str">
        <f t="shared" si="25"/>
        <v xml:space="preserve"> </v>
      </c>
      <c r="BC49" s="13" t="str">
        <f t="shared" si="26"/>
        <v xml:space="preserve"> </v>
      </c>
      <c r="BD49" s="13" t="str">
        <f t="shared" si="27"/>
        <v>8s</v>
      </c>
      <c r="BE49" s="13" t="str">
        <f t="shared" si="28"/>
        <v>8s</v>
      </c>
      <c r="BF49" s="13" t="str">
        <f t="shared" si="29"/>
        <v>8s</v>
      </c>
      <c r="BG49" s="27">
        <v>875.1</v>
      </c>
      <c r="BH49" s="13" t="str">
        <f t="shared" si="30"/>
        <v xml:space="preserve"> </v>
      </c>
      <c r="BI49" s="13" t="str">
        <f t="shared" si="31"/>
        <v xml:space="preserve"> </v>
      </c>
      <c r="BJ49" s="13" t="str">
        <f t="shared" si="32"/>
        <v xml:space="preserve"> </v>
      </c>
      <c r="BK49" s="13" t="str">
        <f t="shared" si="33"/>
        <v>3675A (i.e. 3xIr)</v>
      </c>
      <c r="BL49" s="13" t="str">
        <f t="shared" si="34"/>
        <v>3675A (i.e. 3xIr)</v>
      </c>
      <c r="BM49" s="13" t="str">
        <f t="shared" si="35"/>
        <v>3562.5A (i.e. 3xIr)</v>
      </c>
      <c r="BN49" s="27">
        <v>875.1</v>
      </c>
      <c r="BO49" s="13" t="str">
        <f t="shared" si="36"/>
        <v xml:space="preserve"> </v>
      </c>
      <c r="BP49" s="13" t="str">
        <f t="shared" si="37"/>
        <v xml:space="preserve"> </v>
      </c>
      <c r="BQ49" s="13" t="str">
        <f t="shared" si="38"/>
        <v xml:space="preserve"> </v>
      </c>
      <c r="BR49" s="13" t="str">
        <f t="shared" si="39"/>
        <v>0.1s, IxIxt on</v>
      </c>
      <c r="BS49" s="13" t="str">
        <f t="shared" si="40"/>
        <v>0.1s, IxIxt on</v>
      </c>
      <c r="BT49" s="13" t="str">
        <f t="shared" si="41"/>
        <v>0.2s, IxIxt on</v>
      </c>
      <c r="BU49" s="27">
        <v>875.1</v>
      </c>
      <c r="BV49" s="13" t="str">
        <f t="shared" si="42"/>
        <v xml:space="preserve"> </v>
      </c>
      <c r="BW49" s="13" t="str">
        <f t="shared" si="43"/>
        <v xml:space="preserve"> </v>
      </c>
      <c r="BX49" s="13" t="str">
        <f t="shared" si="44"/>
        <v xml:space="preserve"> </v>
      </c>
      <c r="BY49" s="13" t="str">
        <f t="shared" si="45"/>
        <v>5000A (i.e. 4xIn)</v>
      </c>
      <c r="BZ49" s="13" t="str">
        <f t="shared" si="46"/>
        <v>5000A (i.e. 4xIn)</v>
      </c>
      <c r="CA49" s="13" t="str">
        <f t="shared" si="47"/>
        <v>5000A (i.e. 4xIn)</v>
      </c>
      <c r="CB49" s="27">
        <v>875.1</v>
      </c>
      <c r="CC49" s="13" t="str">
        <f t="shared" si="48"/>
        <v xml:space="preserve"> </v>
      </c>
      <c r="CD49" s="13" t="str">
        <f t="shared" si="49"/>
        <v xml:space="preserve"> </v>
      </c>
      <c r="CE49" s="13" t="str">
        <f t="shared" si="50"/>
        <v xml:space="preserve"> </v>
      </c>
      <c r="CF49" s="13" t="str">
        <f t="shared" si="51"/>
        <v>N/A</v>
      </c>
      <c r="CG49" s="13" t="str">
        <f t="shared" si="52"/>
        <v>N/A</v>
      </c>
      <c r="CH49" s="13" t="str">
        <f t="shared" si="53"/>
        <v>N/A</v>
      </c>
      <c r="CI49" s="27">
        <v>875.1</v>
      </c>
      <c r="CJ49" s="13" t="str">
        <f t="shared" si="54"/>
        <v xml:space="preserve"> </v>
      </c>
      <c r="CK49" s="13" t="str">
        <f t="shared" si="55"/>
        <v xml:space="preserve"> </v>
      </c>
      <c r="CL49" s="13" t="str">
        <f t="shared" si="56"/>
        <v xml:space="preserve"> </v>
      </c>
      <c r="CM49" s="13" t="str">
        <f t="shared" si="57"/>
        <v>N/A</v>
      </c>
      <c r="CN49" s="13" t="str">
        <f t="shared" si="58"/>
        <v>N/A</v>
      </c>
      <c r="CO49" s="13" t="str">
        <f t="shared" si="59"/>
        <v>N/A</v>
      </c>
      <c r="CP49" s="27">
        <v>875.1</v>
      </c>
      <c r="CQ49" s="13" t="str">
        <f t="shared" si="60"/>
        <v>LV cabinet is not suitable for T/F</v>
      </c>
      <c r="CR49" s="13" t="str">
        <f t="shared" si="61"/>
        <v>LV cabinet is not suitable for T/F</v>
      </c>
      <c r="CS49" s="13" t="str">
        <f t="shared" si="62"/>
        <v>LV cabinet is not suitable for T/F</v>
      </c>
      <c r="CT49" s="13" t="str">
        <f t="shared" si="63"/>
        <v xml:space="preserve"> </v>
      </c>
      <c r="CU49" s="13" t="str">
        <f t="shared" si="64"/>
        <v xml:space="preserve"> </v>
      </c>
      <c r="CV49" s="13" t="str">
        <f t="shared" si="65"/>
        <v xml:space="preserve"> </v>
      </c>
      <c r="CW49" s="27">
        <v>875.1</v>
      </c>
      <c r="CX49" s="13" t="str">
        <f t="shared" si="66"/>
        <v xml:space="preserve"> </v>
      </c>
      <c r="CY49" s="13" t="str">
        <f t="shared" si="67"/>
        <v xml:space="preserve"> </v>
      </c>
      <c r="CZ49" s="13" t="str">
        <f t="shared" si="68"/>
        <v xml:space="preserve"> </v>
      </c>
      <c r="DA49" s="13" t="str">
        <f t="shared" si="69"/>
        <v>Micrologic 5.0</v>
      </c>
      <c r="DB49" s="13" t="str">
        <f t="shared" si="70"/>
        <v>Micrologic 5.0</v>
      </c>
      <c r="DC49" s="13" t="str">
        <f t="shared" si="71"/>
        <v>Micrologic 5.0</v>
      </c>
      <c r="DD49" s="27">
        <v>875.1</v>
      </c>
      <c r="DE49" s="13" t="str">
        <f t="shared" si="72"/>
        <v xml:space="preserve"> </v>
      </c>
      <c r="DF49" s="13" t="str">
        <f t="shared" si="73"/>
        <v xml:space="preserve"> </v>
      </c>
      <c r="DG49" s="13" t="str">
        <f t="shared" si="74"/>
        <v xml:space="preserve"> </v>
      </c>
      <c r="DH49" s="13" t="str">
        <f t="shared" si="75"/>
        <v>1250A</v>
      </c>
      <c r="DI49" s="13" t="str">
        <f t="shared" si="76"/>
        <v>1250A</v>
      </c>
      <c r="DJ49" s="13" t="str">
        <f t="shared" si="77"/>
        <v>1250A</v>
      </c>
      <c r="DK49" s="27">
        <v>875.1</v>
      </c>
      <c r="DL49" s="13" t="str">
        <f t="shared" si="78"/>
        <v xml:space="preserve"> </v>
      </c>
      <c r="DM49" s="13" t="str">
        <f t="shared" si="79"/>
        <v xml:space="preserve"> </v>
      </c>
      <c r="DN49" s="13" t="str">
        <f t="shared" si="80"/>
        <v xml:space="preserve"> </v>
      </c>
      <c r="DO49" s="13" t="str">
        <f t="shared" si="81"/>
        <v>1000A (i.e. 0.8xIn)</v>
      </c>
      <c r="DP49" s="13" t="str">
        <f t="shared" si="82"/>
        <v>1000A (i.e. 0.8xIn)</v>
      </c>
      <c r="DQ49" s="13" t="str">
        <f t="shared" si="83"/>
        <v>1000A (i.e. 0.8xIn)</v>
      </c>
      <c r="DR49" s="27">
        <v>875.1</v>
      </c>
      <c r="DS49" s="13" t="str">
        <f t="shared" si="84"/>
        <v xml:space="preserve"> </v>
      </c>
      <c r="DT49" s="13" t="str">
        <f t="shared" si="85"/>
        <v xml:space="preserve"> </v>
      </c>
      <c r="DU49" s="13" t="str">
        <f t="shared" si="86"/>
        <v xml:space="preserve"> </v>
      </c>
      <c r="DV49" s="13" t="str">
        <f t="shared" si="87"/>
        <v>8s</v>
      </c>
      <c r="DW49" s="13" t="str">
        <f t="shared" si="88"/>
        <v>8s</v>
      </c>
      <c r="DX49" s="13" t="str">
        <f t="shared" si="89"/>
        <v>8s</v>
      </c>
      <c r="DY49" s="27">
        <v>875.1</v>
      </c>
      <c r="DZ49" s="13" t="str">
        <f t="shared" si="90"/>
        <v xml:space="preserve"> </v>
      </c>
      <c r="EA49" s="13" t="str">
        <f t="shared" si="91"/>
        <v xml:space="preserve"> </v>
      </c>
      <c r="EB49" s="13" t="str">
        <f t="shared" si="92"/>
        <v xml:space="preserve"> </v>
      </c>
      <c r="EC49" s="13" t="str">
        <f t="shared" si="93"/>
        <v>3000A (i.e. 3xIr)</v>
      </c>
      <c r="ED49" s="13" t="str">
        <f t="shared" si="94"/>
        <v>3000A (i.e. 3xIr)</v>
      </c>
      <c r="EE49" s="13" t="str">
        <f t="shared" si="95"/>
        <v>2500A (i.e. 2.5xIr)</v>
      </c>
      <c r="EF49" s="27">
        <v>875.1</v>
      </c>
      <c r="EG49" s="13" t="str">
        <f t="shared" si="96"/>
        <v xml:space="preserve"> </v>
      </c>
      <c r="EH49" s="13" t="str">
        <f t="shared" si="97"/>
        <v xml:space="preserve"> </v>
      </c>
      <c r="EI49" s="13" t="str">
        <f t="shared" si="98"/>
        <v xml:space="preserve"> </v>
      </c>
      <c r="EJ49" s="13" t="str">
        <f t="shared" si="99"/>
        <v>0.1s, IxIxt on</v>
      </c>
      <c r="EK49" s="13" t="str">
        <f t="shared" si="100"/>
        <v>0.1s, IxIxt on</v>
      </c>
      <c r="EL49" s="13" t="str">
        <f t="shared" si="101"/>
        <v>0.1s, IxIxt on</v>
      </c>
      <c r="EM49" s="27">
        <v>875.1</v>
      </c>
      <c r="EN49" s="13" t="str">
        <f t="shared" si="102"/>
        <v xml:space="preserve"> </v>
      </c>
      <c r="EO49" s="13" t="str">
        <f t="shared" si="103"/>
        <v xml:space="preserve"> </v>
      </c>
      <c r="EP49" s="13" t="str">
        <f t="shared" si="104"/>
        <v xml:space="preserve"> </v>
      </c>
      <c r="EQ49" s="13" t="str">
        <f t="shared" si="105"/>
        <v>3750A (i.e. 3xIn)</v>
      </c>
      <c r="ER49" s="13" t="str">
        <f t="shared" si="106"/>
        <v>3750A (i.e. 3xIn)</v>
      </c>
      <c r="ES49" s="13" t="str">
        <f t="shared" si="107"/>
        <v>3750A (i.e. 3xIn)</v>
      </c>
      <c r="ET49" s="27">
        <v>875.1</v>
      </c>
      <c r="EU49" s="13" t="str">
        <f t="shared" si="108"/>
        <v xml:space="preserve"> </v>
      </c>
      <c r="EV49" s="13" t="str">
        <f t="shared" si="109"/>
        <v xml:space="preserve"> </v>
      </c>
      <c r="EW49" s="13" t="str">
        <f t="shared" si="110"/>
        <v xml:space="preserve"> </v>
      </c>
      <c r="EX49" s="13" t="str">
        <f t="shared" si="111"/>
        <v>N/A</v>
      </c>
      <c r="EY49" s="13" t="str">
        <f t="shared" si="112"/>
        <v>N/A</v>
      </c>
      <c r="EZ49" s="13" t="str">
        <f t="shared" si="113"/>
        <v>N/A</v>
      </c>
      <c r="FA49" s="27">
        <v>875.1</v>
      </c>
      <c r="FB49" s="13" t="str">
        <f t="shared" si="114"/>
        <v xml:space="preserve"> </v>
      </c>
      <c r="FC49" s="13" t="str">
        <f t="shared" si="115"/>
        <v xml:space="preserve"> </v>
      </c>
      <c r="FD49" s="13" t="str">
        <f t="shared" si="116"/>
        <v xml:space="preserve"> </v>
      </c>
      <c r="FE49" s="13" t="str">
        <f t="shared" si="117"/>
        <v>N/A</v>
      </c>
      <c r="FF49" s="13" t="str">
        <f t="shared" si="118"/>
        <v>N/A</v>
      </c>
      <c r="FG49" s="13" t="str">
        <f t="shared" si="119"/>
        <v>N/A</v>
      </c>
    </row>
    <row r="50" spans="22:163" x14ac:dyDescent="0.25">
      <c r="V50" s="18"/>
      <c r="X50" s="27">
        <v>1000.1</v>
      </c>
      <c r="Y50" s="13" t="str">
        <f t="shared" si="0"/>
        <v>LV cabinet is not suitable for T/F</v>
      </c>
      <c r="Z50" s="13" t="str">
        <f t="shared" si="1"/>
        <v>LV cabinet is not suitable for T/F</v>
      </c>
      <c r="AA50" s="13" t="str">
        <f t="shared" si="2"/>
        <v>LV cabinet is not suitable for T/F</v>
      </c>
      <c r="AB50" s="13" t="str">
        <f t="shared" si="3"/>
        <v xml:space="preserve"> </v>
      </c>
      <c r="AC50" s="13" t="str">
        <f t="shared" si="4"/>
        <v xml:space="preserve"> </v>
      </c>
      <c r="AD50" s="13" t="str">
        <f t="shared" si="5"/>
        <v xml:space="preserve"> </v>
      </c>
      <c r="AE50" s="27">
        <v>1000.1</v>
      </c>
      <c r="AF50" s="13" t="str">
        <f t="shared" si="6"/>
        <v xml:space="preserve"> </v>
      </c>
      <c r="AG50" s="13" t="str">
        <f t="shared" si="7"/>
        <v xml:space="preserve"> </v>
      </c>
      <c r="AH50" s="13" t="str">
        <f t="shared" si="8"/>
        <v xml:space="preserve"> </v>
      </c>
      <c r="AI50" s="13" t="str">
        <f t="shared" si="9"/>
        <v>Micrologic 5.0</v>
      </c>
      <c r="AJ50" s="13" t="str">
        <f t="shared" si="10"/>
        <v>Micrologic 5.0</v>
      </c>
      <c r="AK50" s="13" t="str">
        <f t="shared" si="11"/>
        <v>Micrologic 5.0</v>
      </c>
      <c r="AL50" s="27">
        <v>1000.1</v>
      </c>
      <c r="AM50" s="13" t="str">
        <f t="shared" si="12"/>
        <v xml:space="preserve"> </v>
      </c>
      <c r="AN50" s="13" t="str">
        <f t="shared" si="13"/>
        <v xml:space="preserve"> </v>
      </c>
      <c r="AO50" s="13" t="str">
        <f t="shared" si="14"/>
        <v xml:space="preserve"> </v>
      </c>
      <c r="AP50" s="13" t="str">
        <f t="shared" si="15"/>
        <v>1250A</v>
      </c>
      <c r="AQ50" s="13" t="str">
        <f t="shared" si="16"/>
        <v>1250A</v>
      </c>
      <c r="AR50" s="13" t="str">
        <f t="shared" si="17"/>
        <v>1250A</v>
      </c>
      <c r="AS50" s="27">
        <v>1000.1</v>
      </c>
      <c r="AT50" s="13" t="str">
        <f t="shared" si="18"/>
        <v xml:space="preserve"> </v>
      </c>
      <c r="AU50" s="13" t="str">
        <f t="shared" si="19"/>
        <v xml:space="preserve"> </v>
      </c>
      <c r="AV50" s="13" t="str">
        <f t="shared" si="20"/>
        <v xml:space="preserve"> </v>
      </c>
      <c r="AW50" s="13" t="str">
        <f t="shared" si="21"/>
        <v>1250A (i.e. 1.0xIn)</v>
      </c>
      <c r="AX50" s="13" t="str">
        <f t="shared" si="22"/>
        <v>1250A (i.e. 1.0xIn)</v>
      </c>
      <c r="AY50" s="13" t="str">
        <f t="shared" si="23"/>
        <v>1250A (i.e. 1.0xIn)</v>
      </c>
      <c r="AZ50" s="27">
        <v>1000.1</v>
      </c>
      <c r="BA50" s="13" t="str">
        <f t="shared" si="24"/>
        <v xml:space="preserve"> </v>
      </c>
      <c r="BB50" s="13" t="str">
        <f t="shared" si="25"/>
        <v xml:space="preserve"> </v>
      </c>
      <c r="BC50" s="13" t="str">
        <f t="shared" si="26"/>
        <v xml:space="preserve"> </v>
      </c>
      <c r="BD50" s="13" t="str">
        <f t="shared" si="27"/>
        <v>8s</v>
      </c>
      <c r="BE50" s="13" t="str">
        <f t="shared" si="28"/>
        <v>8s</v>
      </c>
      <c r="BF50" s="13" t="str">
        <f t="shared" si="29"/>
        <v>12s</v>
      </c>
      <c r="BG50" s="27">
        <v>1000.1</v>
      </c>
      <c r="BH50" s="13" t="str">
        <f t="shared" si="30"/>
        <v xml:space="preserve"> </v>
      </c>
      <c r="BI50" s="13" t="str">
        <f t="shared" si="31"/>
        <v xml:space="preserve"> </v>
      </c>
      <c r="BJ50" s="13" t="str">
        <f t="shared" si="32"/>
        <v xml:space="preserve"> </v>
      </c>
      <c r="BK50" s="13" t="str">
        <f t="shared" si="33"/>
        <v>3125A (i.e. 2.5xIr)</v>
      </c>
      <c r="BL50" s="13" t="str">
        <f t="shared" si="34"/>
        <v>3125A (i.e. 2.5xIr)</v>
      </c>
      <c r="BM50" s="13" t="str">
        <f t="shared" si="35"/>
        <v>3750A (i.e. 3xIr)</v>
      </c>
      <c r="BN50" s="27">
        <v>1000.1</v>
      </c>
      <c r="BO50" s="13" t="str">
        <f t="shared" si="36"/>
        <v xml:space="preserve"> </v>
      </c>
      <c r="BP50" s="13" t="str">
        <f t="shared" si="37"/>
        <v xml:space="preserve"> </v>
      </c>
      <c r="BQ50" s="13" t="str">
        <f t="shared" si="38"/>
        <v xml:space="preserve"> </v>
      </c>
      <c r="BR50" s="13" t="str">
        <f t="shared" si="39"/>
        <v>0.1s, IxIxt on</v>
      </c>
      <c r="BS50" s="13" t="str">
        <f t="shared" si="40"/>
        <v>0.1s, IxIxt on</v>
      </c>
      <c r="BT50" s="13" t="str">
        <f t="shared" si="41"/>
        <v>0.2s, IxIxt on</v>
      </c>
      <c r="BU50" s="27">
        <v>1000.1</v>
      </c>
      <c r="BV50" s="13" t="str">
        <f t="shared" si="42"/>
        <v xml:space="preserve"> </v>
      </c>
      <c r="BW50" s="13" t="str">
        <f t="shared" si="43"/>
        <v xml:space="preserve"> </v>
      </c>
      <c r="BX50" s="13" t="str">
        <f t="shared" si="44"/>
        <v xml:space="preserve"> </v>
      </c>
      <c r="BY50" s="13" t="str">
        <f t="shared" si="45"/>
        <v>5000A (i.e. 4xIn)</v>
      </c>
      <c r="BZ50" s="13" t="str">
        <f t="shared" si="46"/>
        <v>5000A (i.e. 4xIn)</v>
      </c>
      <c r="CA50" s="13" t="str">
        <f t="shared" si="47"/>
        <v>5000A (i.e. 4xIn)</v>
      </c>
      <c r="CB50" s="27">
        <v>1000.1</v>
      </c>
      <c r="CC50" s="13" t="str">
        <f t="shared" si="48"/>
        <v xml:space="preserve"> </v>
      </c>
      <c r="CD50" s="13" t="str">
        <f t="shared" si="49"/>
        <v xml:space="preserve"> </v>
      </c>
      <c r="CE50" s="13" t="str">
        <f t="shared" si="50"/>
        <v xml:space="preserve"> </v>
      </c>
      <c r="CF50" s="13" t="str">
        <f t="shared" si="51"/>
        <v>N/A</v>
      </c>
      <c r="CG50" s="13" t="str">
        <f t="shared" si="52"/>
        <v>N/A</v>
      </c>
      <c r="CH50" s="13" t="str">
        <f t="shared" si="53"/>
        <v>N/A</v>
      </c>
      <c r="CI50" s="27">
        <v>1000.1</v>
      </c>
      <c r="CJ50" s="13" t="str">
        <f t="shared" si="54"/>
        <v xml:space="preserve"> </v>
      </c>
      <c r="CK50" s="13" t="str">
        <f t="shared" si="55"/>
        <v xml:space="preserve"> </v>
      </c>
      <c r="CL50" s="13" t="str">
        <f t="shared" si="56"/>
        <v xml:space="preserve"> </v>
      </c>
      <c r="CM50" s="13" t="str">
        <f t="shared" si="57"/>
        <v>N/A</v>
      </c>
      <c r="CN50" s="13" t="str">
        <f t="shared" si="58"/>
        <v>N/A</v>
      </c>
      <c r="CO50" s="13" t="str">
        <f t="shared" si="59"/>
        <v>N/A</v>
      </c>
      <c r="CP50" s="27">
        <v>1000.1</v>
      </c>
      <c r="CQ50" s="13" t="str">
        <f t="shared" si="60"/>
        <v>LV cabinet is not suitable for T/F</v>
      </c>
      <c r="CR50" s="13" t="str">
        <f t="shared" si="61"/>
        <v>LV cabinet is not suitable for T/F</v>
      </c>
      <c r="CS50" s="13" t="str">
        <f t="shared" si="62"/>
        <v>LV cabinet is not suitable for T/F</v>
      </c>
      <c r="CT50" s="13" t="str">
        <f t="shared" si="63"/>
        <v xml:space="preserve"> </v>
      </c>
      <c r="CU50" s="13" t="str">
        <f t="shared" si="64"/>
        <v xml:space="preserve"> </v>
      </c>
      <c r="CV50" s="13" t="str">
        <f t="shared" si="65"/>
        <v xml:space="preserve"> </v>
      </c>
      <c r="CW50" s="27">
        <v>1000.1</v>
      </c>
      <c r="CX50" s="13" t="str">
        <f t="shared" si="66"/>
        <v xml:space="preserve"> </v>
      </c>
      <c r="CY50" s="13" t="str">
        <f t="shared" si="67"/>
        <v xml:space="preserve"> </v>
      </c>
      <c r="CZ50" s="13" t="str">
        <f t="shared" si="68"/>
        <v xml:space="preserve"> </v>
      </c>
      <c r="DA50" s="13" t="str">
        <f t="shared" si="69"/>
        <v>Micrologic 5.0</v>
      </c>
      <c r="DB50" s="13" t="str">
        <f t="shared" si="70"/>
        <v>Micrologic 5.0</v>
      </c>
      <c r="DC50" s="13" t="str">
        <f t="shared" si="71"/>
        <v>Micrologic 5.0</v>
      </c>
      <c r="DD50" s="27">
        <v>1000.1</v>
      </c>
      <c r="DE50" s="13" t="str">
        <f t="shared" si="72"/>
        <v xml:space="preserve"> </v>
      </c>
      <c r="DF50" s="13" t="str">
        <f t="shared" si="73"/>
        <v xml:space="preserve"> </v>
      </c>
      <c r="DG50" s="13" t="str">
        <f t="shared" si="74"/>
        <v xml:space="preserve"> </v>
      </c>
      <c r="DH50" s="13" t="str">
        <f t="shared" si="75"/>
        <v>1250A</v>
      </c>
      <c r="DI50" s="13" t="str">
        <f t="shared" si="76"/>
        <v>1250A</v>
      </c>
      <c r="DJ50" s="13" t="str">
        <f t="shared" si="77"/>
        <v>1250A</v>
      </c>
      <c r="DK50" s="27">
        <v>1000.1</v>
      </c>
      <c r="DL50" s="13" t="str">
        <f t="shared" si="78"/>
        <v xml:space="preserve"> </v>
      </c>
      <c r="DM50" s="13" t="str">
        <f t="shared" si="79"/>
        <v xml:space="preserve"> </v>
      </c>
      <c r="DN50" s="13" t="str">
        <f t="shared" si="80"/>
        <v xml:space="preserve"> </v>
      </c>
      <c r="DO50" s="13" t="str">
        <f t="shared" si="81"/>
        <v>1125A (i.e. 0.9xIn)</v>
      </c>
      <c r="DP50" s="13" t="str">
        <f t="shared" si="82"/>
        <v>1125A (i.e. 0.9xIn)</v>
      </c>
      <c r="DQ50" s="13" t="str">
        <f t="shared" si="83"/>
        <v>1125A (i.e. 0.9xIn)</v>
      </c>
      <c r="DR50" s="27">
        <v>1000.1</v>
      </c>
      <c r="DS50" s="13" t="str">
        <f t="shared" si="84"/>
        <v xml:space="preserve"> </v>
      </c>
      <c r="DT50" s="13" t="str">
        <f t="shared" si="85"/>
        <v xml:space="preserve"> </v>
      </c>
      <c r="DU50" s="13" t="str">
        <f t="shared" si="86"/>
        <v xml:space="preserve"> </v>
      </c>
      <c r="DV50" s="13" t="str">
        <f t="shared" si="87"/>
        <v>8s</v>
      </c>
      <c r="DW50" s="13" t="str">
        <f t="shared" si="88"/>
        <v>8s</v>
      </c>
      <c r="DX50" s="13" t="str">
        <f t="shared" si="89"/>
        <v>8s</v>
      </c>
      <c r="DY50" s="27">
        <v>1000.1</v>
      </c>
      <c r="DZ50" s="13" t="str">
        <f t="shared" si="90"/>
        <v xml:space="preserve"> </v>
      </c>
      <c r="EA50" s="13" t="str">
        <f t="shared" si="91"/>
        <v xml:space="preserve"> </v>
      </c>
      <c r="EB50" s="13" t="str">
        <f t="shared" si="92"/>
        <v xml:space="preserve"> </v>
      </c>
      <c r="EC50" s="13" t="str">
        <f t="shared" si="93"/>
        <v>2250A (i.e. 2xIr)</v>
      </c>
      <c r="ED50" s="13" t="str">
        <f t="shared" si="94"/>
        <v>2250A (i.e. 2xIr)</v>
      </c>
      <c r="EE50" s="13" t="str">
        <f t="shared" si="95"/>
        <v>2812.5A (i.e. 2.5xIr)</v>
      </c>
      <c r="EF50" s="27">
        <v>1000.1</v>
      </c>
      <c r="EG50" s="13" t="str">
        <f t="shared" si="96"/>
        <v xml:space="preserve"> </v>
      </c>
      <c r="EH50" s="13" t="str">
        <f t="shared" si="97"/>
        <v xml:space="preserve"> </v>
      </c>
      <c r="EI50" s="13" t="str">
        <f t="shared" si="98"/>
        <v xml:space="preserve"> </v>
      </c>
      <c r="EJ50" s="13" t="str">
        <f t="shared" si="99"/>
        <v>0.1s, IxIxt on</v>
      </c>
      <c r="EK50" s="13" t="str">
        <f t="shared" si="100"/>
        <v>0.1s, IxIxt on</v>
      </c>
      <c r="EL50" s="13" t="str">
        <f t="shared" si="101"/>
        <v>0.1s, IxIxt on</v>
      </c>
      <c r="EM50" s="27">
        <v>1000.1</v>
      </c>
      <c r="EN50" s="13" t="str">
        <f t="shared" si="102"/>
        <v xml:space="preserve"> </v>
      </c>
      <c r="EO50" s="13" t="str">
        <f t="shared" si="103"/>
        <v xml:space="preserve"> </v>
      </c>
      <c r="EP50" s="13" t="str">
        <f t="shared" si="104"/>
        <v xml:space="preserve"> </v>
      </c>
      <c r="EQ50" s="13" t="str">
        <f t="shared" si="105"/>
        <v>3750A (i.e. 3xIn)</v>
      </c>
      <c r="ER50" s="13" t="str">
        <f t="shared" si="106"/>
        <v>3750A (i.e. 3xIn)</v>
      </c>
      <c r="ES50" s="13" t="str">
        <f t="shared" si="107"/>
        <v>3750A (i.e. 3xIn)</v>
      </c>
      <c r="ET50" s="27">
        <v>1000.1</v>
      </c>
      <c r="EU50" s="13" t="str">
        <f t="shared" si="108"/>
        <v xml:space="preserve"> </v>
      </c>
      <c r="EV50" s="13" t="str">
        <f t="shared" si="109"/>
        <v xml:space="preserve"> </v>
      </c>
      <c r="EW50" s="13" t="str">
        <f t="shared" si="110"/>
        <v xml:space="preserve"> </v>
      </c>
      <c r="EX50" s="13" t="str">
        <f t="shared" si="111"/>
        <v>N/A</v>
      </c>
      <c r="EY50" s="13" t="str">
        <f t="shared" si="112"/>
        <v>N/A</v>
      </c>
      <c r="EZ50" s="13" t="str">
        <f t="shared" si="113"/>
        <v>N/A</v>
      </c>
      <c r="FA50" s="27">
        <v>1000.1</v>
      </c>
      <c r="FB50" s="13" t="str">
        <f t="shared" si="114"/>
        <v xml:space="preserve"> </v>
      </c>
      <c r="FC50" s="13" t="str">
        <f t="shared" si="115"/>
        <v xml:space="preserve"> </v>
      </c>
      <c r="FD50" s="13" t="str">
        <f t="shared" si="116"/>
        <v xml:space="preserve"> </v>
      </c>
      <c r="FE50" s="13" t="str">
        <f t="shared" si="117"/>
        <v>N/A</v>
      </c>
      <c r="FF50" s="13" t="str">
        <f t="shared" si="118"/>
        <v>N/A</v>
      </c>
      <c r="FG50" s="13" t="str">
        <f t="shared" si="119"/>
        <v>N/A</v>
      </c>
    </row>
    <row r="51" spans="22:163" x14ac:dyDescent="0.25">
      <c r="V51" s="18"/>
      <c r="X51" s="27">
        <v>1087</v>
      </c>
      <c r="Y51" s="13" t="str">
        <f t="shared" si="0"/>
        <v>LV cabinet is not suitable for T/F</v>
      </c>
      <c r="Z51" s="13" t="str">
        <f t="shared" si="1"/>
        <v>LV cabinet is not suitable for T/F</v>
      </c>
      <c r="AA51" s="13" t="str">
        <f t="shared" si="2"/>
        <v>LV cabinet is not suitable for T/F</v>
      </c>
      <c r="AB51" s="13" t="str">
        <f t="shared" si="3"/>
        <v>Load is above T/F rating</v>
      </c>
      <c r="AC51" s="13" t="str">
        <f t="shared" si="4"/>
        <v xml:space="preserve"> </v>
      </c>
      <c r="AD51" s="13" t="str">
        <f t="shared" si="5"/>
        <v xml:space="preserve"> </v>
      </c>
      <c r="AE51" s="27">
        <v>1087</v>
      </c>
      <c r="AF51" s="13" t="str">
        <f t="shared" si="6"/>
        <v xml:space="preserve"> </v>
      </c>
      <c r="AG51" s="13" t="str">
        <f t="shared" si="7"/>
        <v xml:space="preserve"> </v>
      </c>
      <c r="AH51" s="13" t="str">
        <f t="shared" si="8"/>
        <v xml:space="preserve"> </v>
      </c>
      <c r="AI51" s="13" t="str">
        <f t="shared" si="9"/>
        <v>Load is above T/F rating</v>
      </c>
      <c r="AJ51" s="13" t="str">
        <f t="shared" si="10"/>
        <v>Micrologic 5.0</v>
      </c>
      <c r="AK51" s="13" t="str">
        <f t="shared" si="11"/>
        <v>Micrologic 5.0</v>
      </c>
      <c r="AL51" s="27">
        <v>1087</v>
      </c>
      <c r="AM51" s="13" t="str">
        <f t="shared" si="12"/>
        <v xml:space="preserve"> </v>
      </c>
      <c r="AN51" s="13" t="str">
        <f t="shared" si="13"/>
        <v xml:space="preserve"> </v>
      </c>
      <c r="AO51" s="13" t="str">
        <f t="shared" si="14"/>
        <v xml:space="preserve"> </v>
      </c>
      <c r="AP51" s="13" t="str">
        <f t="shared" si="15"/>
        <v xml:space="preserve"> </v>
      </c>
      <c r="AQ51" s="13" t="str">
        <f t="shared" si="16"/>
        <v>1250A</v>
      </c>
      <c r="AR51" s="13" t="str">
        <f t="shared" si="17"/>
        <v>1250A</v>
      </c>
      <c r="AS51" s="27">
        <v>1087</v>
      </c>
      <c r="AT51" s="13" t="str">
        <f t="shared" si="18"/>
        <v xml:space="preserve"> </v>
      </c>
      <c r="AU51" s="13" t="str">
        <f t="shared" si="19"/>
        <v xml:space="preserve"> </v>
      </c>
      <c r="AV51" s="13" t="str">
        <f t="shared" si="20"/>
        <v xml:space="preserve"> </v>
      </c>
      <c r="AW51" s="13" t="str">
        <f t="shared" si="21"/>
        <v xml:space="preserve"> </v>
      </c>
      <c r="AX51" s="13" t="str">
        <f t="shared" si="22"/>
        <v>1250A (i.e. 1.0xIn)</v>
      </c>
      <c r="AY51" s="13" t="str">
        <f t="shared" si="23"/>
        <v>1250A (i.e. 1.0xIn)</v>
      </c>
      <c r="AZ51" s="27">
        <v>1087</v>
      </c>
      <c r="BA51" s="13" t="str">
        <f t="shared" si="24"/>
        <v xml:space="preserve"> </v>
      </c>
      <c r="BB51" s="13" t="str">
        <f t="shared" si="25"/>
        <v xml:space="preserve"> </v>
      </c>
      <c r="BC51" s="13" t="str">
        <f t="shared" si="26"/>
        <v xml:space="preserve"> </v>
      </c>
      <c r="BD51" s="13" t="str">
        <f t="shared" si="27"/>
        <v xml:space="preserve"> </v>
      </c>
      <c r="BE51" s="13" t="str">
        <f t="shared" si="28"/>
        <v>8s</v>
      </c>
      <c r="BF51" s="13" t="str">
        <f t="shared" si="29"/>
        <v>12s</v>
      </c>
      <c r="BG51" s="27">
        <v>1087</v>
      </c>
      <c r="BH51" s="13" t="str">
        <f t="shared" si="30"/>
        <v xml:space="preserve"> </v>
      </c>
      <c r="BI51" s="13" t="str">
        <f t="shared" si="31"/>
        <v xml:space="preserve"> </v>
      </c>
      <c r="BJ51" s="13" t="str">
        <f t="shared" si="32"/>
        <v xml:space="preserve"> </v>
      </c>
      <c r="BK51" s="13" t="str">
        <f t="shared" si="33"/>
        <v xml:space="preserve"> </v>
      </c>
      <c r="BL51" s="13" t="str">
        <f t="shared" si="34"/>
        <v>3125A (i.e. 2.5xIr)</v>
      </c>
      <c r="BM51" s="13" t="str">
        <f t="shared" si="35"/>
        <v>3750A (i.e. 3xIr)</v>
      </c>
      <c r="BN51" s="27">
        <v>1087</v>
      </c>
      <c r="BO51" s="13" t="str">
        <f t="shared" si="36"/>
        <v xml:space="preserve"> </v>
      </c>
      <c r="BP51" s="13" t="str">
        <f t="shared" si="37"/>
        <v xml:space="preserve"> </v>
      </c>
      <c r="BQ51" s="13" t="str">
        <f t="shared" si="38"/>
        <v xml:space="preserve"> </v>
      </c>
      <c r="BR51" s="13" t="str">
        <f t="shared" si="39"/>
        <v xml:space="preserve"> </v>
      </c>
      <c r="BS51" s="13" t="str">
        <f t="shared" si="40"/>
        <v>0.1s, IxIxt on</v>
      </c>
      <c r="BT51" s="13" t="str">
        <f t="shared" si="41"/>
        <v>0.2s, IxIxt on</v>
      </c>
      <c r="BU51" s="27">
        <v>1087</v>
      </c>
      <c r="BV51" s="13" t="str">
        <f t="shared" si="42"/>
        <v xml:space="preserve"> </v>
      </c>
      <c r="BW51" s="13" t="str">
        <f t="shared" si="43"/>
        <v xml:space="preserve"> </v>
      </c>
      <c r="BX51" s="13" t="str">
        <f t="shared" si="44"/>
        <v xml:space="preserve"> </v>
      </c>
      <c r="BY51" s="13" t="str">
        <f t="shared" si="45"/>
        <v xml:space="preserve"> </v>
      </c>
      <c r="BZ51" s="13" t="str">
        <f t="shared" si="46"/>
        <v>5000A (i.e. 4xIn)</v>
      </c>
      <c r="CA51" s="13" t="str">
        <f t="shared" si="47"/>
        <v>5000A (i.e. 4xIn)</v>
      </c>
      <c r="CB51" s="27">
        <v>1087</v>
      </c>
      <c r="CC51" s="13" t="str">
        <f t="shared" si="48"/>
        <v xml:space="preserve"> </v>
      </c>
      <c r="CD51" s="13" t="str">
        <f t="shared" si="49"/>
        <v xml:space="preserve"> </v>
      </c>
      <c r="CE51" s="13" t="str">
        <f t="shared" si="50"/>
        <v xml:space="preserve"> </v>
      </c>
      <c r="CF51" s="13" t="str">
        <f t="shared" si="51"/>
        <v xml:space="preserve"> </v>
      </c>
      <c r="CG51" s="13" t="str">
        <f t="shared" si="52"/>
        <v>N/A</v>
      </c>
      <c r="CH51" s="13" t="str">
        <f t="shared" si="53"/>
        <v>N/A</v>
      </c>
      <c r="CI51" s="27">
        <v>1087</v>
      </c>
      <c r="CJ51" s="13" t="str">
        <f t="shared" si="54"/>
        <v xml:space="preserve"> </v>
      </c>
      <c r="CK51" s="13" t="str">
        <f t="shared" si="55"/>
        <v xml:space="preserve"> </v>
      </c>
      <c r="CL51" s="13" t="str">
        <f t="shared" si="56"/>
        <v xml:space="preserve"> </v>
      </c>
      <c r="CM51" s="13" t="str">
        <f t="shared" si="57"/>
        <v xml:space="preserve"> </v>
      </c>
      <c r="CN51" s="13" t="str">
        <f t="shared" si="58"/>
        <v>N/A</v>
      </c>
      <c r="CO51" s="13" t="str">
        <f t="shared" si="59"/>
        <v>N/A</v>
      </c>
      <c r="CP51" s="27">
        <v>1087</v>
      </c>
      <c r="CQ51" s="13" t="str">
        <f t="shared" si="60"/>
        <v>LV cabinet is not suitable for T/F</v>
      </c>
      <c r="CR51" s="13" t="str">
        <f t="shared" si="61"/>
        <v>LV cabinet is not suitable for T/F</v>
      </c>
      <c r="CS51" s="13" t="str">
        <f t="shared" si="62"/>
        <v>LV cabinet is not suitable for T/F</v>
      </c>
      <c r="CT51" s="13" t="str">
        <f t="shared" si="63"/>
        <v>Load is above T/F rating</v>
      </c>
      <c r="CU51" s="13" t="str">
        <f t="shared" si="64"/>
        <v xml:space="preserve"> </v>
      </c>
      <c r="CV51" s="13" t="str">
        <f t="shared" si="65"/>
        <v xml:space="preserve"> </v>
      </c>
      <c r="CW51" s="27">
        <v>1087</v>
      </c>
      <c r="CX51" s="13" t="str">
        <f t="shared" si="66"/>
        <v xml:space="preserve"> </v>
      </c>
      <c r="CY51" s="13" t="str">
        <f t="shared" si="67"/>
        <v xml:space="preserve"> </v>
      </c>
      <c r="CZ51" s="13" t="str">
        <f t="shared" si="68"/>
        <v xml:space="preserve"> </v>
      </c>
      <c r="DA51" s="13" t="str">
        <f t="shared" si="69"/>
        <v xml:space="preserve"> </v>
      </c>
      <c r="DB51" s="13" t="str">
        <f t="shared" si="70"/>
        <v>Micrologic 5.0</v>
      </c>
      <c r="DC51" s="13" t="str">
        <f t="shared" si="71"/>
        <v>Micrologic 5.0</v>
      </c>
      <c r="DD51" s="27">
        <v>1087</v>
      </c>
      <c r="DE51" s="13" t="str">
        <f t="shared" si="72"/>
        <v xml:space="preserve"> </v>
      </c>
      <c r="DF51" s="13" t="str">
        <f t="shared" si="73"/>
        <v xml:space="preserve"> </v>
      </c>
      <c r="DG51" s="13" t="str">
        <f t="shared" si="74"/>
        <v xml:space="preserve"> </v>
      </c>
      <c r="DH51" s="13" t="str">
        <f t="shared" si="75"/>
        <v xml:space="preserve"> </v>
      </c>
      <c r="DI51" s="13" t="str">
        <f t="shared" si="76"/>
        <v>1250A</v>
      </c>
      <c r="DJ51" s="13" t="str">
        <f t="shared" si="77"/>
        <v>1250A</v>
      </c>
      <c r="DK51" s="27">
        <v>1087</v>
      </c>
      <c r="DL51" s="13" t="str">
        <f t="shared" si="78"/>
        <v xml:space="preserve"> </v>
      </c>
      <c r="DM51" s="13" t="str">
        <f t="shared" si="79"/>
        <v xml:space="preserve"> </v>
      </c>
      <c r="DN51" s="13" t="str">
        <f t="shared" si="80"/>
        <v xml:space="preserve"> </v>
      </c>
      <c r="DO51" s="13" t="str">
        <f t="shared" si="81"/>
        <v xml:space="preserve"> </v>
      </c>
      <c r="DP51" s="13" t="str">
        <f t="shared" si="82"/>
        <v>1125A (i.e. 0.9xIn)</v>
      </c>
      <c r="DQ51" s="13" t="str">
        <f t="shared" si="83"/>
        <v>1125A (i.e. 0.9xIn)</v>
      </c>
      <c r="DR51" s="27">
        <v>1087</v>
      </c>
      <c r="DS51" s="13" t="str">
        <f t="shared" si="84"/>
        <v xml:space="preserve"> </v>
      </c>
      <c r="DT51" s="13" t="str">
        <f t="shared" si="85"/>
        <v xml:space="preserve"> </v>
      </c>
      <c r="DU51" s="13" t="str">
        <f t="shared" si="86"/>
        <v xml:space="preserve"> </v>
      </c>
      <c r="DV51" s="13" t="str">
        <f t="shared" si="87"/>
        <v xml:space="preserve"> </v>
      </c>
      <c r="DW51" s="13" t="str">
        <f t="shared" si="88"/>
        <v>8s</v>
      </c>
      <c r="DX51" s="13" t="str">
        <f t="shared" si="89"/>
        <v>8s</v>
      </c>
      <c r="DY51" s="27">
        <v>1087</v>
      </c>
      <c r="DZ51" s="13" t="str">
        <f t="shared" si="90"/>
        <v xml:space="preserve"> </v>
      </c>
      <c r="EA51" s="13" t="str">
        <f t="shared" si="91"/>
        <v xml:space="preserve"> </v>
      </c>
      <c r="EB51" s="13" t="str">
        <f t="shared" si="92"/>
        <v xml:space="preserve"> </v>
      </c>
      <c r="EC51" s="13" t="str">
        <f t="shared" si="93"/>
        <v xml:space="preserve"> </v>
      </c>
      <c r="ED51" s="13" t="str">
        <f t="shared" si="94"/>
        <v>2250A (i.e. 2xIr)</v>
      </c>
      <c r="EE51" s="13" t="str">
        <f t="shared" si="95"/>
        <v>2812.5A (i.e. 2.5xIr)</v>
      </c>
      <c r="EF51" s="27">
        <v>1087</v>
      </c>
      <c r="EG51" s="13" t="str">
        <f t="shared" si="96"/>
        <v xml:space="preserve"> </v>
      </c>
      <c r="EH51" s="13" t="str">
        <f t="shared" si="97"/>
        <v xml:space="preserve"> </v>
      </c>
      <c r="EI51" s="13" t="str">
        <f t="shared" si="98"/>
        <v xml:space="preserve"> </v>
      </c>
      <c r="EJ51" s="13" t="str">
        <f t="shared" si="99"/>
        <v xml:space="preserve"> </v>
      </c>
      <c r="EK51" s="13" t="str">
        <f t="shared" si="100"/>
        <v>0.1s, IxIxt on</v>
      </c>
      <c r="EL51" s="13" t="str">
        <f t="shared" si="101"/>
        <v>0.1s, IxIxt on</v>
      </c>
      <c r="EM51" s="27">
        <v>1087</v>
      </c>
      <c r="EN51" s="13" t="str">
        <f t="shared" si="102"/>
        <v xml:space="preserve"> </v>
      </c>
      <c r="EO51" s="13" t="str">
        <f t="shared" si="103"/>
        <v xml:space="preserve"> </v>
      </c>
      <c r="EP51" s="13" t="str">
        <f t="shared" si="104"/>
        <v xml:space="preserve"> </v>
      </c>
      <c r="EQ51" s="13" t="str">
        <f t="shared" si="105"/>
        <v xml:space="preserve"> </v>
      </c>
      <c r="ER51" s="13" t="str">
        <f t="shared" si="106"/>
        <v>3750A (i.e. 3xIn)</v>
      </c>
      <c r="ES51" s="13" t="str">
        <f t="shared" si="107"/>
        <v>3750A (i.e. 3xIn)</v>
      </c>
      <c r="ET51" s="27">
        <v>1087</v>
      </c>
      <c r="EU51" s="13" t="str">
        <f t="shared" si="108"/>
        <v xml:space="preserve"> </v>
      </c>
      <c r="EV51" s="13" t="str">
        <f t="shared" si="109"/>
        <v xml:space="preserve"> </v>
      </c>
      <c r="EW51" s="13" t="str">
        <f t="shared" si="110"/>
        <v xml:space="preserve"> </v>
      </c>
      <c r="EX51" s="13" t="str">
        <f t="shared" si="111"/>
        <v xml:space="preserve"> </v>
      </c>
      <c r="EY51" s="13" t="str">
        <f t="shared" si="112"/>
        <v>N/A</v>
      </c>
      <c r="EZ51" s="13" t="str">
        <f t="shared" si="113"/>
        <v>N/A</v>
      </c>
      <c r="FA51" s="27">
        <v>1087</v>
      </c>
      <c r="FB51" s="13" t="str">
        <f t="shared" si="114"/>
        <v xml:space="preserve"> </v>
      </c>
      <c r="FC51" s="13" t="str">
        <f t="shared" si="115"/>
        <v xml:space="preserve"> </v>
      </c>
      <c r="FD51" s="13" t="str">
        <f t="shared" si="116"/>
        <v xml:space="preserve"> </v>
      </c>
      <c r="FE51" s="13" t="str">
        <f t="shared" si="117"/>
        <v xml:space="preserve"> </v>
      </c>
      <c r="FF51" s="13" t="str">
        <f t="shared" si="118"/>
        <v>N/A</v>
      </c>
      <c r="FG51" s="13" t="str">
        <f t="shared" si="119"/>
        <v>N/A</v>
      </c>
    </row>
    <row r="52" spans="22:163" x14ac:dyDescent="0.25">
      <c r="V52" s="18"/>
      <c r="X52" s="27">
        <v>1125.0999999999999</v>
      </c>
      <c r="Y52" s="13" t="str">
        <f t="shared" si="0"/>
        <v>LV cabinet is not suitable for T/F</v>
      </c>
      <c r="Z52" s="13" t="str">
        <f t="shared" si="1"/>
        <v>LV cabinet is not suitable for T/F</v>
      </c>
      <c r="AA52" s="13" t="str">
        <f t="shared" si="2"/>
        <v>LV cabinet is not suitable for T/F</v>
      </c>
      <c r="AB52" s="13" t="str">
        <f t="shared" si="3"/>
        <v>Load is above T/F rating</v>
      </c>
      <c r="AC52" s="13" t="str">
        <f t="shared" si="4"/>
        <v xml:space="preserve"> </v>
      </c>
      <c r="AD52" s="13" t="str">
        <f t="shared" si="5"/>
        <v xml:space="preserve"> </v>
      </c>
      <c r="AE52" s="27">
        <v>1125.0999999999999</v>
      </c>
      <c r="AF52" s="13" t="str">
        <f t="shared" si="6"/>
        <v xml:space="preserve"> </v>
      </c>
      <c r="AG52" s="13" t="str">
        <f t="shared" si="7"/>
        <v xml:space="preserve"> </v>
      </c>
      <c r="AH52" s="13" t="str">
        <f t="shared" si="8"/>
        <v xml:space="preserve"> </v>
      </c>
      <c r="AI52" s="13" t="str">
        <f t="shared" si="9"/>
        <v>Load is above T/F rating</v>
      </c>
      <c r="AJ52" s="13" t="str">
        <f t="shared" si="10"/>
        <v>Micrologic 5.0</v>
      </c>
      <c r="AK52" s="13" t="str">
        <f t="shared" si="11"/>
        <v>Micrologic 5.0</v>
      </c>
      <c r="AL52" s="27">
        <v>1125.0999999999999</v>
      </c>
      <c r="AM52" s="13" t="str">
        <f t="shared" si="12"/>
        <v xml:space="preserve"> </v>
      </c>
      <c r="AN52" s="13" t="str">
        <f t="shared" si="13"/>
        <v xml:space="preserve"> </v>
      </c>
      <c r="AO52" s="13" t="str">
        <f t="shared" si="14"/>
        <v xml:space="preserve"> </v>
      </c>
      <c r="AP52" s="13" t="str">
        <f t="shared" si="15"/>
        <v xml:space="preserve"> </v>
      </c>
      <c r="AQ52" s="13" t="str">
        <f t="shared" si="16"/>
        <v>1250A</v>
      </c>
      <c r="AR52" s="13" t="str">
        <f t="shared" si="17"/>
        <v>1250A</v>
      </c>
      <c r="AS52" s="27">
        <v>1125.0999999999999</v>
      </c>
      <c r="AT52" s="13" t="str">
        <f t="shared" si="18"/>
        <v xml:space="preserve"> </v>
      </c>
      <c r="AU52" s="13" t="str">
        <f t="shared" si="19"/>
        <v xml:space="preserve"> </v>
      </c>
      <c r="AV52" s="13" t="str">
        <f t="shared" si="20"/>
        <v xml:space="preserve"> </v>
      </c>
      <c r="AW52" s="13" t="str">
        <f t="shared" si="21"/>
        <v xml:space="preserve"> </v>
      </c>
      <c r="AX52" s="13" t="str">
        <f t="shared" si="22"/>
        <v>1250A (i.e. 1.0xIn)</v>
      </c>
      <c r="AY52" s="13" t="str">
        <f t="shared" si="23"/>
        <v>1250A (i.e. 1.0xIn)</v>
      </c>
      <c r="AZ52" s="27">
        <v>1125.0999999999999</v>
      </c>
      <c r="BA52" s="13" t="str">
        <f t="shared" si="24"/>
        <v xml:space="preserve"> </v>
      </c>
      <c r="BB52" s="13" t="str">
        <f t="shared" si="25"/>
        <v xml:space="preserve"> </v>
      </c>
      <c r="BC52" s="13" t="str">
        <f t="shared" si="26"/>
        <v xml:space="preserve"> </v>
      </c>
      <c r="BD52" s="13" t="str">
        <f t="shared" si="27"/>
        <v xml:space="preserve"> </v>
      </c>
      <c r="BE52" s="13" t="str">
        <f t="shared" si="28"/>
        <v>12s</v>
      </c>
      <c r="BF52" s="13" t="str">
        <f t="shared" si="29"/>
        <v>12s</v>
      </c>
      <c r="BG52" s="27">
        <v>1125.0999999999999</v>
      </c>
      <c r="BH52" s="13" t="str">
        <f t="shared" si="30"/>
        <v xml:space="preserve"> </v>
      </c>
      <c r="BI52" s="13" t="str">
        <f t="shared" si="31"/>
        <v xml:space="preserve"> </v>
      </c>
      <c r="BJ52" s="13" t="str">
        <f t="shared" si="32"/>
        <v xml:space="preserve"> </v>
      </c>
      <c r="BK52" s="13" t="str">
        <f t="shared" si="33"/>
        <v xml:space="preserve"> </v>
      </c>
      <c r="BL52" s="13" t="str">
        <f t="shared" si="34"/>
        <v>3125A (i.e. 2.5xIr)</v>
      </c>
      <c r="BM52" s="13" t="str">
        <f t="shared" si="35"/>
        <v>3750A (i.e. 3xIr)</v>
      </c>
      <c r="BN52" s="27">
        <v>1125.0999999999999</v>
      </c>
      <c r="BO52" s="13" t="str">
        <f t="shared" si="36"/>
        <v xml:space="preserve"> </v>
      </c>
      <c r="BP52" s="13" t="str">
        <f t="shared" si="37"/>
        <v xml:space="preserve"> </v>
      </c>
      <c r="BQ52" s="13" t="str">
        <f t="shared" si="38"/>
        <v xml:space="preserve"> </v>
      </c>
      <c r="BR52" s="13" t="str">
        <f t="shared" si="39"/>
        <v xml:space="preserve"> </v>
      </c>
      <c r="BS52" s="13" t="str">
        <f t="shared" si="40"/>
        <v>0.1s, IxIxt on</v>
      </c>
      <c r="BT52" s="13" t="str">
        <f t="shared" si="41"/>
        <v>0.2s, IxIxt on</v>
      </c>
      <c r="BU52" s="27">
        <v>1125.0999999999999</v>
      </c>
      <c r="BV52" s="13" t="str">
        <f t="shared" si="42"/>
        <v xml:space="preserve"> </v>
      </c>
      <c r="BW52" s="13" t="str">
        <f t="shared" si="43"/>
        <v xml:space="preserve"> </v>
      </c>
      <c r="BX52" s="13" t="str">
        <f t="shared" si="44"/>
        <v xml:space="preserve"> </v>
      </c>
      <c r="BY52" s="13" t="str">
        <f t="shared" si="45"/>
        <v xml:space="preserve"> </v>
      </c>
      <c r="BZ52" s="13" t="str">
        <f t="shared" si="46"/>
        <v>5000A (i.e. 4xIn)</v>
      </c>
      <c r="CA52" s="13" t="str">
        <f t="shared" si="47"/>
        <v>5000A (i.e. 4xIn)</v>
      </c>
      <c r="CB52" s="27">
        <v>1125.0999999999999</v>
      </c>
      <c r="CC52" s="13" t="str">
        <f t="shared" si="48"/>
        <v xml:space="preserve"> </v>
      </c>
      <c r="CD52" s="13" t="str">
        <f t="shared" si="49"/>
        <v xml:space="preserve"> </v>
      </c>
      <c r="CE52" s="13" t="str">
        <f t="shared" si="50"/>
        <v xml:space="preserve"> </v>
      </c>
      <c r="CF52" s="13" t="str">
        <f t="shared" si="51"/>
        <v xml:space="preserve"> </v>
      </c>
      <c r="CG52" s="13" t="str">
        <f t="shared" si="52"/>
        <v>N/A</v>
      </c>
      <c r="CH52" s="13" t="str">
        <f t="shared" si="53"/>
        <v>N/A</v>
      </c>
      <c r="CI52" s="27">
        <v>1125.0999999999999</v>
      </c>
      <c r="CJ52" s="13" t="str">
        <f t="shared" si="54"/>
        <v xml:space="preserve"> </v>
      </c>
      <c r="CK52" s="13" t="str">
        <f t="shared" si="55"/>
        <v xml:space="preserve"> </v>
      </c>
      <c r="CL52" s="13" t="str">
        <f t="shared" si="56"/>
        <v xml:space="preserve"> </v>
      </c>
      <c r="CM52" s="13" t="str">
        <f t="shared" si="57"/>
        <v xml:space="preserve"> </v>
      </c>
      <c r="CN52" s="13" t="str">
        <f t="shared" si="58"/>
        <v>N/A</v>
      </c>
      <c r="CO52" s="13" t="str">
        <f t="shared" si="59"/>
        <v>N/A</v>
      </c>
      <c r="CP52" s="27">
        <v>1125.0999999999999</v>
      </c>
      <c r="CQ52" s="13" t="str">
        <f t="shared" si="60"/>
        <v>LV cabinet is not suitable for T/F</v>
      </c>
      <c r="CR52" s="13" t="str">
        <f t="shared" si="61"/>
        <v>LV cabinet is not suitable for T/F</v>
      </c>
      <c r="CS52" s="13" t="str">
        <f t="shared" si="62"/>
        <v>LV cabinet is not suitable for T/F</v>
      </c>
      <c r="CT52" s="13" t="str">
        <f t="shared" si="63"/>
        <v>Load is above T/F rating</v>
      </c>
      <c r="CU52" s="13" t="str">
        <f t="shared" si="64"/>
        <v xml:space="preserve"> </v>
      </c>
      <c r="CV52" s="13" t="str">
        <f t="shared" si="65"/>
        <v xml:space="preserve"> </v>
      </c>
      <c r="CW52" s="27">
        <v>1125.0999999999999</v>
      </c>
      <c r="CX52" s="13" t="str">
        <f t="shared" si="66"/>
        <v xml:space="preserve"> </v>
      </c>
      <c r="CY52" s="13" t="str">
        <f t="shared" si="67"/>
        <v xml:space="preserve"> </v>
      </c>
      <c r="CZ52" s="13" t="str">
        <f t="shared" si="68"/>
        <v xml:space="preserve"> </v>
      </c>
      <c r="DA52" s="13" t="str">
        <f t="shared" si="69"/>
        <v xml:space="preserve"> </v>
      </c>
      <c r="DB52" s="13" t="str">
        <f t="shared" si="70"/>
        <v>Micrologic 5.0</v>
      </c>
      <c r="DC52" s="13" t="str">
        <f t="shared" si="71"/>
        <v>Micrologic 5.0</v>
      </c>
      <c r="DD52" s="27">
        <v>1125.0999999999999</v>
      </c>
      <c r="DE52" s="13" t="str">
        <f t="shared" si="72"/>
        <v xml:space="preserve"> </v>
      </c>
      <c r="DF52" s="13" t="str">
        <f t="shared" si="73"/>
        <v xml:space="preserve"> </v>
      </c>
      <c r="DG52" s="13" t="str">
        <f t="shared" si="74"/>
        <v xml:space="preserve"> </v>
      </c>
      <c r="DH52" s="13" t="str">
        <f t="shared" si="75"/>
        <v xml:space="preserve"> </v>
      </c>
      <c r="DI52" s="13" t="str">
        <f t="shared" si="76"/>
        <v>1250A</v>
      </c>
      <c r="DJ52" s="13" t="str">
        <f t="shared" si="77"/>
        <v>1250A</v>
      </c>
      <c r="DK52" s="27">
        <v>1125.0999999999999</v>
      </c>
      <c r="DL52" s="13" t="str">
        <f t="shared" si="78"/>
        <v xml:space="preserve"> </v>
      </c>
      <c r="DM52" s="13" t="str">
        <f t="shared" si="79"/>
        <v xml:space="preserve"> </v>
      </c>
      <c r="DN52" s="13" t="str">
        <f t="shared" si="80"/>
        <v xml:space="preserve"> </v>
      </c>
      <c r="DO52" s="13" t="str">
        <f t="shared" si="81"/>
        <v xml:space="preserve"> </v>
      </c>
      <c r="DP52" s="13" t="str">
        <f t="shared" si="82"/>
        <v>1187.5A (i.e. 0.95xIn)</v>
      </c>
      <c r="DQ52" s="13" t="str">
        <f t="shared" si="83"/>
        <v>1187.5A (i.e. 0.95xIn)</v>
      </c>
      <c r="DR52" s="27">
        <v>1125.0999999999999</v>
      </c>
      <c r="DS52" s="13" t="str">
        <f t="shared" si="84"/>
        <v xml:space="preserve"> </v>
      </c>
      <c r="DT52" s="13" t="str">
        <f t="shared" si="85"/>
        <v xml:space="preserve"> </v>
      </c>
      <c r="DU52" s="13" t="str">
        <f t="shared" si="86"/>
        <v xml:space="preserve"> </v>
      </c>
      <c r="DV52" s="13" t="str">
        <f t="shared" si="87"/>
        <v xml:space="preserve"> </v>
      </c>
      <c r="DW52" s="13" t="str">
        <f t="shared" si="88"/>
        <v>8s</v>
      </c>
      <c r="DX52" s="13" t="str">
        <f t="shared" si="89"/>
        <v>8s</v>
      </c>
      <c r="DY52" s="27">
        <v>1125.0999999999999</v>
      </c>
      <c r="DZ52" s="13" t="str">
        <f t="shared" si="90"/>
        <v xml:space="preserve"> </v>
      </c>
      <c r="EA52" s="13" t="str">
        <f t="shared" si="91"/>
        <v xml:space="preserve"> </v>
      </c>
      <c r="EB52" s="13" t="str">
        <f t="shared" si="92"/>
        <v xml:space="preserve"> </v>
      </c>
      <c r="EC52" s="13" t="str">
        <f t="shared" si="93"/>
        <v xml:space="preserve"> </v>
      </c>
      <c r="ED52" s="13" t="str">
        <f t="shared" si="94"/>
        <v>2375A (i.e. 2xIr)</v>
      </c>
      <c r="EE52" s="13" t="str">
        <f t="shared" si="95"/>
        <v>2968.75A (i.e. 2.5xIr)</v>
      </c>
      <c r="EF52" s="27">
        <v>1125.0999999999999</v>
      </c>
      <c r="EG52" s="13" t="str">
        <f t="shared" si="96"/>
        <v xml:space="preserve"> </v>
      </c>
      <c r="EH52" s="13" t="str">
        <f t="shared" si="97"/>
        <v xml:space="preserve"> </v>
      </c>
      <c r="EI52" s="13" t="str">
        <f t="shared" si="98"/>
        <v xml:space="preserve"> </v>
      </c>
      <c r="EJ52" s="13" t="str">
        <f t="shared" si="99"/>
        <v xml:space="preserve"> </v>
      </c>
      <c r="EK52" s="13" t="str">
        <f t="shared" si="100"/>
        <v>0.1s, IxIxt on</v>
      </c>
      <c r="EL52" s="13" t="str">
        <f t="shared" si="101"/>
        <v>0.1s, IxIxt on</v>
      </c>
      <c r="EM52" s="27">
        <v>1125.0999999999999</v>
      </c>
      <c r="EN52" s="13" t="str">
        <f t="shared" si="102"/>
        <v xml:space="preserve"> </v>
      </c>
      <c r="EO52" s="13" t="str">
        <f t="shared" si="103"/>
        <v xml:space="preserve"> </v>
      </c>
      <c r="EP52" s="13" t="str">
        <f t="shared" si="104"/>
        <v xml:space="preserve"> </v>
      </c>
      <c r="EQ52" s="13" t="str">
        <f t="shared" si="105"/>
        <v xml:space="preserve"> </v>
      </c>
      <c r="ER52" s="13" t="str">
        <f t="shared" si="106"/>
        <v>3750A (i.e. 3xIn)</v>
      </c>
      <c r="ES52" s="13" t="str">
        <f t="shared" si="107"/>
        <v>3750A (i.e. 3xIn)</v>
      </c>
      <c r="ET52" s="27">
        <v>1125.0999999999999</v>
      </c>
      <c r="EU52" s="13" t="str">
        <f t="shared" si="108"/>
        <v xml:space="preserve"> </v>
      </c>
      <c r="EV52" s="13" t="str">
        <f t="shared" si="109"/>
        <v xml:space="preserve"> </v>
      </c>
      <c r="EW52" s="13" t="str">
        <f t="shared" si="110"/>
        <v xml:space="preserve"> </v>
      </c>
      <c r="EX52" s="13" t="str">
        <f t="shared" si="111"/>
        <v xml:space="preserve"> </v>
      </c>
      <c r="EY52" s="13" t="str">
        <f t="shared" si="112"/>
        <v>N/A</v>
      </c>
      <c r="EZ52" s="13" t="str">
        <f t="shared" si="113"/>
        <v>N/A</v>
      </c>
      <c r="FA52" s="27">
        <v>1125.0999999999999</v>
      </c>
      <c r="FB52" s="13" t="str">
        <f t="shared" si="114"/>
        <v xml:space="preserve"> </v>
      </c>
      <c r="FC52" s="13" t="str">
        <f t="shared" si="115"/>
        <v xml:space="preserve"> </v>
      </c>
      <c r="FD52" s="13" t="str">
        <f t="shared" si="116"/>
        <v xml:space="preserve"> </v>
      </c>
      <c r="FE52" s="13" t="str">
        <f t="shared" si="117"/>
        <v xml:space="preserve"> </v>
      </c>
      <c r="FF52" s="13" t="str">
        <f t="shared" si="118"/>
        <v>N/A</v>
      </c>
      <c r="FG52" s="13" t="str">
        <f t="shared" si="119"/>
        <v>N/A</v>
      </c>
    </row>
    <row r="53" spans="22:163" x14ac:dyDescent="0.25">
      <c r="V53" s="18"/>
      <c r="X53" s="27">
        <v>1160</v>
      </c>
      <c r="Y53" s="13" t="str">
        <f t="shared" si="0"/>
        <v>LV cabinet is not suitable for T/F</v>
      </c>
      <c r="Z53" s="13" t="str">
        <f t="shared" si="1"/>
        <v>LV cabinet is not suitable for T/F</v>
      </c>
      <c r="AA53" s="13" t="str">
        <f t="shared" si="2"/>
        <v>LV cabinet is not suitable for T/F</v>
      </c>
      <c r="AB53" s="13" t="str">
        <f t="shared" si="3"/>
        <v>Load is above T/F rating</v>
      </c>
      <c r="AC53" s="13" t="str">
        <f t="shared" si="4"/>
        <v>Load is above T/F rating</v>
      </c>
      <c r="AD53" s="13" t="str">
        <f t="shared" si="5"/>
        <v xml:space="preserve"> </v>
      </c>
      <c r="AE53" s="27">
        <v>1160</v>
      </c>
      <c r="AF53" s="13" t="str">
        <f t="shared" si="6"/>
        <v xml:space="preserve"> </v>
      </c>
      <c r="AG53" s="13" t="str">
        <f t="shared" si="7"/>
        <v xml:space="preserve"> </v>
      </c>
      <c r="AH53" s="13" t="str">
        <f t="shared" si="8"/>
        <v xml:space="preserve"> </v>
      </c>
      <c r="AI53" s="13" t="str">
        <f t="shared" si="9"/>
        <v>Load is above T/F rating</v>
      </c>
      <c r="AJ53" s="13" t="str">
        <f t="shared" si="10"/>
        <v>Load is above T/F rating</v>
      </c>
      <c r="AK53" s="13" t="str">
        <f t="shared" si="11"/>
        <v>Micrologic 5.0</v>
      </c>
      <c r="AL53" s="27">
        <v>1160</v>
      </c>
      <c r="AM53" s="13" t="str">
        <f t="shared" si="12"/>
        <v xml:space="preserve"> </v>
      </c>
      <c r="AN53" s="13" t="str">
        <f t="shared" si="13"/>
        <v xml:space="preserve"> </v>
      </c>
      <c r="AO53" s="13" t="str">
        <f t="shared" si="14"/>
        <v xml:space="preserve"> </v>
      </c>
      <c r="AP53" s="13" t="str">
        <f t="shared" si="15"/>
        <v xml:space="preserve"> </v>
      </c>
      <c r="AQ53" s="13" t="str">
        <f t="shared" si="16"/>
        <v xml:space="preserve"> </v>
      </c>
      <c r="AR53" s="13" t="str">
        <f t="shared" si="17"/>
        <v>1250A</v>
      </c>
      <c r="AS53" s="27">
        <v>1160</v>
      </c>
      <c r="AT53" s="13" t="str">
        <f t="shared" si="18"/>
        <v xml:space="preserve"> </v>
      </c>
      <c r="AU53" s="13" t="str">
        <f t="shared" si="19"/>
        <v xml:space="preserve"> </v>
      </c>
      <c r="AV53" s="13" t="str">
        <f t="shared" si="20"/>
        <v xml:space="preserve"> </v>
      </c>
      <c r="AW53" s="13" t="str">
        <f t="shared" si="21"/>
        <v xml:space="preserve"> </v>
      </c>
      <c r="AX53" s="13" t="str">
        <f t="shared" si="22"/>
        <v xml:space="preserve"> </v>
      </c>
      <c r="AY53" s="13" t="str">
        <f t="shared" si="23"/>
        <v>1250A (i.e. 1.0xIn)</v>
      </c>
      <c r="AZ53" s="27">
        <v>1160</v>
      </c>
      <c r="BA53" s="13" t="str">
        <f t="shared" si="24"/>
        <v xml:space="preserve"> </v>
      </c>
      <c r="BB53" s="13" t="str">
        <f t="shared" si="25"/>
        <v xml:space="preserve"> </v>
      </c>
      <c r="BC53" s="13" t="str">
        <f t="shared" si="26"/>
        <v xml:space="preserve"> </v>
      </c>
      <c r="BD53" s="13" t="str">
        <f t="shared" si="27"/>
        <v xml:space="preserve"> </v>
      </c>
      <c r="BE53" s="13" t="str">
        <f t="shared" si="28"/>
        <v xml:space="preserve"> </v>
      </c>
      <c r="BF53" s="13" t="str">
        <f t="shared" si="29"/>
        <v>12s</v>
      </c>
      <c r="BG53" s="27">
        <v>1160</v>
      </c>
      <c r="BH53" s="13" t="str">
        <f t="shared" si="30"/>
        <v xml:space="preserve"> </v>
      </c>
      <c r="BI53" s="13" t="str">
        <f t="shared" si="31"/>
        <v xml:space="preserve"> </v>
      </c>
      <c r="BJ53" s="13" t="str">
        <f t="shared" si="32"/>
        <v xml:space="preserve"> </v>
      </c>
      <c r="BK53" s="13" t="str">
        <f t="shared" si="33"/>
        <v xml:space="preserve"> </v>
      </c>
      <c r="BL53" s="13" t="str">
        <f t="shared" si="34"/>
        <v xml:space="preserve"> </v>
      </c>
      <c r="BM53" s="13" t="str">
        <f t="shared" si="35"/>
        <v>3750A (i.e. 3xIr)</v>
      </c>
      <c r="BN53" s="27">
        <v>1160</v>
      </c>
      <c r="BO53" s="13" t="str">
        <f t="shared" si="36"/>
        <v xml:space="preserve"> </v>
      </c>
      <c r="BP53" s="13" t="str">
        <f t="shared" si="37"/>
        <v xml:space="preserve"> </v>
      </c>
      <c r="BQ53" s="13" t="str">
        <f t="shared" si="38"/>
        <v xml:space="preserve"> </v>
      </c>
      <c r="BR53" s="13" t="str">
        <f t="shared" si="39"/>
        <v xml:space="preserve"> </v>
      </c>
      <c r="BS53" s="13" t="str">
        <f t="shared" si="40"/>
        <v xml:space="preserve"> </v>
      </c>
      <c r="BT53" s="13" t="str">
        <f t="shared" si="41"/>
        <v>0.2s, IxIxt on</v>
      </c>
      <c r="BU53" s="27">
        <v>1160</v>
      </c>
      <c r="BV53" s="13" t="str">
        <f t="shared" si="42"/>
        <v xml:space="preserve"> </v>
      </c>
      <c r="BW53" s="13" t="str">
        <f t="shared" si="43"/>
        <v xml:space="preserve"> </v>
      </c>
      <c r="BX53" s="13" t="str">
        <f t="shared" si="44"/>
        <v xml:space="preserve"> </v>
      </c>
      <c r="BY53" s="13" t="str">
        <f t="shared" si="45"/>
        <v xml:space="preserve"> </v>
      </c>
      <c r="BZ53" s="13" t="str">
        <f t="shared" si="46"/>
        <v xml:space="preserve"> </v>
      </c>
      <c r="CA53" s="13" t="str">
        <f t="shared" si="47"/>
        <v>5000A (i.e. 4xIn)</v>
      </c>
      <c r="CB53" s="27">
        <v>1160</v>
      </c>
      <c r="CC53" s="13" t="str">
        <f t="shared" si="48"/>
        <v xml:space="preserve"> </v>
      </c>
      <c r="CD53" s="13" t="str">
        <f t="shared" si="49"/>
        <v xml:space="preserve"> </v>
      </c>
      <c r="CE53" s="13" t="str">
        <f t="shared" si="50"/>
        <v xml:space="preserve"> </v>
      </c>
      <c r="CF53" s="13" t="str">
        <f t="shared" si="51"/>
        <v xml:space="preserve"> </v>
      </c>
      <c r="CG53" s="13" t="str">
        <f t="shared" si="52"/>
        <v xml:space="preserve"> </v>
      </c>
      <c r="CH53" s="13" t="str">
        <f t="shared" si="53"/>
        <v>N/A</v>
      </c>
      <c r="CI53" s="27">
        <v>1160</v>
      </c>
      <c r="CJ53" s="13" t="str">
        <f t="shared" si="54"/>
        <v xml:space="preserve"> </v>
      </c>
      <c r="CK53" s="13" t="str">
        <f t="shared" si="55"/>
        <v xml:space="preserve"> </v>
      </c>
      <c r="CL53" s="13" t="str">
        <f t="shared" si="56"/>
        <v xml:space="preserve"> </v>
      </c>
      <c r="CM53" s="13" t="str">
        <f t="shared" si="57"/>
        <v xml:space="preserve"> </v>
      </c>
      <c r="CN53" s="13" t="str">
        <f t="shared" si="58"/>
        <v xml:space="preserve"> </v>
      </c>
      <c r="CO53" s="13" t="str">
        <f t="shared" si="59"/>
        <v>N/A</v>
      </c>
      <c r="CP53" s="27">
        <v>1160</v>
      </c>
      <c r="CQ53" s="13" t="str">
        <f t="shared" si="60"/>
        <v>LV cabinet is not suitable for T/F</v>
      </c>
      <c r="CR53" s="13" t="str">
        <f t="shared" si="61"/>
        <v>LV cabinet is not suitable for T/F</v>
      </c>
      <c r="CS53" s="13" t="str">
        <f t="shared" si="62"/>
        <v>LV cabinet is not suitable for T/F</v>
      </c>
      <c r="CT53" s="13" t="str">
        <f t="shared" si="63"/>
        <v>Load is above T/F rating</v>
      </c>
      <c r="CU53" s="13" t="str">
        <f t="shared" si="64"/>
        <v>Load is above T/F rating</v>
      </c>
      <c r="CV53" s="13" t="str">
        <f t="shared" si="65"/>
        <v xml:space="preserve"> </v>
      </c>
      <c r="CW53" s="27">
        <v>1160</v>
      </c>
      <c r="CX53" s="13" t="str">
        <f t="shared" si="66"/>
        <v xml:space="preserve"> </v>
      </c>
      <c r="CY53" s="13" t="str">
        <f t="shared" si="67"/>
        <v xml:space="preserve"> </v>
      </c>
      <c r="CZ53" s="13" t="str">
        <f t="shared" si="68"/>
        <v xml:space="preserve"> </v>
      </c>
      <c r="DA53" s="13" t="str">
        <f t="shared" si="69"/>
        <v xml:space="preserve"> </v>
      </c>
      <c r="DB53" s="13" t="str">
        <f t="shared" si="70"/>
        <v xml:space="preserve"> </v>
      </c>
      <c r="DC53" s="13" t="str">
        <f t="shared" si="71"/>
        <v>Micrologic 5.0</v>
      </c>
      <c r="DD53" s="27">
        <v>1160</v>
      </c>
      <c r="DE53" s="13" t="str">
        <f t="shared" si="72"/>
        <v xml:space="preserve"> </v>
      </c>
      <c r="DF53" s="13" t="str">
        <f t="shared" si="73"/>
        <v xml:space="preserve"> </v>
      </c>
      <c r="DG53" s="13" t="str">
        <f t="shared" si="74"/>
        <v xml:space="preserve"> </v>
      </c>
      <c r="DH53" s="13" t="str">
        <f t="shared" si="75"/>
        <v xml:space="preserve"> </v>
      </c>
      <c r="DI53" s="13" t="str">
        <f t="shared" si="76"/>
        <v xml:space="preserve"> </v>
      </c>
      <c r="DJ53" s="13" t="str">
        <f t="shared" si="77"/>
        <v>1250A</v>
      </c>
      <c r="DK53" s="27">
        <v>1160</v>
      </c>
      <c r="DL53" s="13" t="str">
        <f t="shared" si="78"/>
        <v xml:space="preserve"> </v>
      </c>
      <c r="DM53" s="13" t="str">
        <f t="shared" si="79"/>
        <v xml:space="preserve"> </v>
      </c>
      <c r="DN53" s="13" t="str">
        <f t="shared" si="80"/>
        <v xml:space="preserve"> </v>
      </c>
      <c r="DO53" s="13" t="str">
        <f t="shared" si="81"/>
        <v xml:space="preserve"> </v>
      </c>
      <c r="DP53" s="13" t="str">
        <f t="shared" si="82"/>
        <v xml:space="preserve"> </v>
      </c>
      <c r="DQ53" s="13" t="str">
        <f t="shared" si="83"/>
        <v>1187.5A (i.e. 0.95xIn)</v>
      </c>
      <c r="DR53" s="27">
        <v>1160</v>
      </c>
      <c r="DS53" s="13" t="str">
        <f t="shared" si="84"/>
        <v xml:space="preserve"> </v>
      </c>
      <c r="DT53" s="13" t="str">
        <f t="shared" si="85"/>
        <v xml:space="preserve"> </v>
      </c>
      <c r="DU53" s="13" t="str">
        <f t="shared" si="86"/>
        <v xml:space="preserve"> </v>
      </c>
      <c r="DV53" s="13" t="str">
        <f t="shared" si="87"/>
        <v xml:space="preserve"> </v>
      </c>
      <c r="DW53" s="13" t="str">
        <f t="shared" si="88"/>
        <v xml:space="preserve"> </v>
      </c>
      <c r="DX53" s="13" t="str">
        <f t="shared" si="89"/>
        <v>8s</v>
      </c>
      <c r="DY53" s="27">
        <v>1160</v>
      </c>
      <c r="DZ53" s="13" t="str">
        <f t="shared" si="90"/>
        <v xml:space="preserve"> </v>
      </c>
      <c r="EA53" s="13" t="str">
        <f t="shared" si="91"/>
        <v xml:space="preserve"> </v>
      </c>
      <c r="EB53" s="13" t="str">
        <f t="shared" si="92"/>
        <v xml:space="preserve"> </v>
      </c>
      <c r="EC53" s="13" t="str">
        <f t="shared" si="93"/>
        <v xml:space="preserve"> </v>
      </c>
      <c r="ED53" s="13" t="str">
        <f t="shared" si="94"/>
        <v xml:space="preserve"> </v>
      </c>
      <c r="EE53" s="13" t="str">
        <f t="shared" si="95"/>
        <v>2968.75A (i.e. 2.5xIr)</v>
      </c>
      <c r="EF53" s="27">
        <v>1160</v>
      </c>
      <c r="EG53" s="13" t="str">
        <f t="shared" si="96"/>
        <v xml:space="preserve"> </v>
      </c>
      <c r="EH53" s="13" t="str">
        <f t="shared" si="97"/>
        <v xml:space="preserve"> </v>
      </c>
      <c r="EI53" s="13" t="str">
        <f t="shared" si="98"/>
        <v xml:space="preserve"> </v>
      </c>
      <c r="EJ53" s="13" t="str">
        <f t="shared" si="99"/>
        <v xml:space="preserve"> </v>
      </c>
      <c r="EK53" s="13" t="str">
        <f t="shared" si="100"/>
        <v xml:space="preserve"> </v>
      </c>
      <c r="EL53" s="13" t="str">
        <f t="shared" si="101"/>
        <v>0.1s, IxIxt on</v>
      </c>
      <c r="EM53" s="27">
        <v>1160</v>
      </c>
      <c r="EN53" s="13" t="str">
        <f t="shared" si="102"/>
        <v xml:space="preserve"> </v>
      </c>
      <c r="EO53" s="13" t="str">
        <f t="shared" si="103"/>
        <v xml:space="preserve"> </v>
      </c>
      <c r="EP53" s="13" t="str">
        <f t="shared" si="104"/>
        <v xml:space="preserve"> </v>
      </c>
      <c r="EQ53" s="13" t="str">
        <f t="shared" si="105"/>
        <v xml:space="preserve"> </v>
      </c>
      <c r="ER53" s="13" t="str">
        <f t="shared" si="106"/>
        <v xml:space="preserve"> </v>
      </c>
      <c r="ES53" s="13" t="str">
        <f t="shared" si="107"/>
        <v>3750A (i.e. 3xIn)</v>
      </c>
      <c r="ET53" s="27">
        <v>1160</v>
      </c>
      <c r="EU53" s="13" t="str">
        <f t="shared" si="108"/>
        <v xml:space="preserve"> </v>
      </c>
      <c r="EV53" s="13" t="str">
        <f t="shared" si="109"/>
        <v xml:space="preserve"> </v>
      </c>
      <c r="EW53" s="13" t="str">
        <f t="shared" si="110"/>
        <v xml:space="preserve"> </v>
      </c>
      <c r="EX53" s="13" t="str">
        <f t="shared" si="111"/>
        <v xml:space="preserve"> </v>
      </c>
      <c r="EY53" s="13" t="str">
        <f t="shared" si="112"/>
        <v xml:space="preserve"> </v>
      </c>
      <c r="EZ53" s="13" t="str">
        <f t="shared" si="113"/>
        <v>N/A</v>
      </c>
      <c r="FA53" s="27">
        <v>1160</v>
      </c>
      <c r="FB53" s="13" t="str">
        <f t="shared" si="114"/>
        <v xml:space="preserve"> </v>
      </c>
      <c r="FC53" s="13" t="str">
        <f t="shared" si="115"/>
        <v xml:space="preserve"> </v>
      </c>
      <c r="FD53" s="13" t="str">
        <f t="shared" si="116"/>
        <v xml:space="preserve"> </v>
      </c>
      <c r="FE53" s="13" t="str">
        <f t="shared" si="117"/>
        <v xml:space="preserve"> </v>
      </c>
      <c r="FF53" s="13" t="str">
        <f t="shared" si="118"/>
        <v xml:space="preserve"> </v>
      </c>
      <c r="FG53" s="13" t="str">
        <f t="shared" si="119"/>
        <v>N/A</v>
      </c>
    </row>
    <row r="54" spans="22:163" x14ac:dyDescent="0.25">
      <c r="V54" s="18"/>
      <c r="X54" s="27">
        <v>1187.5999999999999</v>
      </c>
      <c r="Y54" s="13" t="str">
        <f t="shared" si="0"/>
        <v>LV cabinet is not suitable for T/F</v>
      </c>
      <c r="Z54" s="13" t="str">
        <f t="shared" si="1"/>
        <v>LV cabinet is not suitable for T/F</v>
      </c>
      <c r="AA54" s="13" t="str">
        <f t="shared" si="2"/>
        <v>LV cabinet is not suitable for T/F</v>
      </c>
      <c r="AB54" s="13" t="str">
        <f t="shared" si="3"/>
        <v>Load is above T/F rating</v>
      </c>
      <c r="AC54" s="13" t="str">
        <f t="shared" si="4"/>
        <v>Load is above T/F rating</v>
      </c>
      <c r="AD54" s="13" t="str">
        <f t="shared" si="5"/>
        <v xml:space="preserve"> </v>
      </c>
      <c r="AE54" s="27">
        <v>1187.5999999999999</v>
      </c>
      <c r="AF54" s="13" t="str">
        <f t="shared" si="6"/>
        <v xml:space="preserve"> </v>
      </c>
      <c r="AG54" s="13" t="str">
        <f t="shared" si="7"/>
        <v xml:space="preserve"> </v>
      </c>
      <c r="AH54" s="13" t="str">
        <f t="shared" si="8"/>
        <v xml:space="preserve"> </v>
      </c>
      <c r="AI54" s="13" t="str">
        <f t="shared" si="9"/>
        <v>Load is above T/F rating</v>
      </c>
      <c r="AJ54" s="13" t="str">
        <f t="shared" si="10"/>
        <v>Load is above T/F rating</v>
      </c>
      <c r="AK54" s="13" t="str">
        <f t="shared" si="11"/>
        <v>Micrologic 5.0</v>
      </c>
      <c r="AL54" s="27">
        <v>1187.5999999999999</v>
      </c>
      <c r="AM54" s="13" t="str">
        <f t="shared" si="12"/>
        <v xml:space="preserve"> </v>
      </c>
      <c r="AN54" s="13" t="str">
        <f t="shared" si="13"/>
        <v xml:space="preserve"> </v>
      </c>
      <c r="AO54" s="13" t="str">
        <f t="shared" si="14"/>
        <v xml:space="preserve"> </v>
      </c>
      <c r="AP54" s="13" t="str">
        <f t="shared" si="15"/>
        <v xml:space="preserve"> </v>
      </c>
      <c r="AQ54" s="13" t="str">
        <f t="shared" si="16"/>
        <v xml:space="preserve"> </v>
      </c>
      <c r="AR54" s="13" t="str">
        <f t="shared" si="17"/>
        <v>1250A</v>
      </c>
      <c r="AS54" s="27">
        <v>1187.5999999999999</v>
      </c>
      <c r="AT54" s="13" t="str">
        <f t="shared" si="18"/>
        <v xml:space="preserve"> </v>
      </c>
      <c r="AU54" s="13" t="str">
        <f t="shared" si="19"/>
        <v xml:space="preserve"> </v>
      </c>
      <c r="AV54" s="13" t="str">
        <f t="shared" si="20"/>
        <v xml:space="preserve"> </v>
      </c>
      <c r="AW54" s="13" t="str">
        <f t="shared" si="21"/>
        <v xml:space="preserve"> </v>
      </c>
      <c r="AX54" s="13" t="str">
        <f t="shared" si="22"/>
        <v xml:space="preserve"> </v>
      </c>
      <c r="AY54" s="13" t="str">
        <f t="shared" si="23"/>
        <v>1250A (i.e. 1.0xIn)</v>
      </c>
      <c r="AZ54" s="27">
        <v>1187.5999999999999</v>
      </c>
      <c r="BA54" s="13" t="str">
        <f t="shared" si="24"/>
        <v xml:space="preserve"> </v>
      </c>
      <c r="BB54" s="13" t="str">
        <f t="shared" si="25"/>
        <v xml:space="preserve"> </v>
      </c>
      <c r="BC54" s="13" t="str">
        <f t="shared" si="26"/>
        <v xml:space="preserve"> </v>
      </c>
      <c r="BD54" s="13" t="str">
        <f t="shared" si="27"/>
        <v xml:space="preserve"> </v>
      </c>
      <c r="BE54" s="13" t="str">
        <f t="shared" si="28"/>
        <v xml:space="preserve"> </v>
      </c>
      <c r="BF54" s="13" t="str">
        <f t="shared" si="29"/>
        <v>12s</v>
      </c>
      <c r="BG54" s="27">
        <v>1187.5999999999999</v>
      </c>
      <c r="BH54" s="13" t="str">
        <f t="shared" si="30"/>
        <v xml:space="preserve"> </v>
      </c>
      <c r="BI54" s="13" t="str">
        <f t="shared" si="31"/>
        <v xml:space="preserve"> </v>
      </c>
      <c r="BJ54" s="13" t="str">
        <f t="shared" si="32"/>
        <v xml:space="preserve"> </v>
      </c>
      <c r="BK54" s="13" t="str">
        <f t="shared" si="33"/>
        <v xml:space="preserve"> </v>
      </c>
      <c r="BL54" s="13" t="str">
        <f t="shared" si="34"/>
        <v xml:space="preserve"> </v>
      </c>
      <c r="BM54" s="13" t="str">
        <f t="shared" si="35"/>
        <v>3750A (i.e. 3xIr)</v>
      </c>
      <c r="BN54" s="27">
        <v>1187.5999999999999</v>
      </c>
      <c r="BO54" s="13" t="str">
        <f t="shared" si="36"/>
        <v xml:space="preserve"> </v>
      </c>
      <c r="BP54" s="13" t="str">
        <f t="shared" si="37"/>
        <v xml:space="preserve"> </v>
      </c>
      <c r="BQ54" s="13" t="str">
        <f t="shared" si="38"/>
        <v xml:space="preserve"> </v>
      </c>
      <c r="BR54" s="13" t="str">
        <f t="shared" si="39"/>
        <v xml:space="preserve"> </v>
      </c>
      <c r="BS54" s="13" t="str">
        <f t="shared" si="40"/>
        <v xml:space="preserve"> </v>
      </c>
      <c r="BT54" s="13" t="str">
        <f t="shared" si="41"/>
        <v>0.2s, IxIxt on</v>
      </c>
      <c r="BU54" s="27">
        <v>1187.5999999999999</v>
      </c>
      <c r="BV54" s="13" t="str">
        <f t="shared" si="42"/>
        <v xml:space="preserve"> </v>
      </c>
      <c r="BW54" s="13" t="str">
        <f t="shared" si="43"/>
        <v xml:space="preserve"> </v>
      </c>
      <c r="BX54" s="13" t="str">
        <f t="shared" si="44"/>
        <v xml:space="preserve"> </v>
      </c>
      <c r="BY54" s="13" t="str">
        <f t="shared" si="45"/>
        <v xml:space="preserve"> </v>
      </c>
      <c r="BZ54" s="13" t="str">
        <f t="shared" si="46"/>
        <v xml:space="preserve"> </v>
      </c>
      <c r="CA54" s="13" t="str">
        <f t="shared" si="47"/>
        <v>5000A (i.e. 4xIn)</v>
      </c>
      <c r="CB54" s="27">
        <v>1187.5999999999999</v>
      </c>
      <c r="CC54" s="13" t="str">
        <f t="shared" si="48"/>
        <v xml:space="preserve"> </v>
      </c>
      <c r="CD54" s="13" t="str">
        <f t="shared" si="49"/>
        <v xml:space="preserve"> </v>
      </c>
      <c r="CE54" s="13" t="str">
        <f t="shared" si="50"/>
        <v xml:space="preserve"> </v>
      </c>
      <c r="CF54" s="13" t="str">
        <f t="shared" si="51"/>
        <v xml:space="preserve"> </v>
      </c>
      <c r="CG54" s="13" t="str">
        <f t="shared" si="52"/>
        <v xml:space="preserve"> </v>
      </c>
      <c r="CH54" s="13" t="str">
        <f t="shared" si="53"/>
        <v>N/A</v>
      </c>
      <c r="CI54" s="27">
        <v>1187.5999999999999</v>
      </c>
      <c r="CJ54" s="13" t="str">
        <f t="shared" si="54"/>
        <v xml:space="preserve"> </v>
      </c>
      <c r="CK54" s="13" t="str">
        <f t="shared" si="55"/>
        <v xml:space="preserve"> </v>
      </c>
      <c r="CL54" s="13" t="str">
        <f t="shared" si="56"/>
        <v xml:space="preserve"> </v>
      </c>
      <c r="CM54" s="13" t="str">
        <f t="shared" si="57"/>
        <v xml:space="preserve"> </v>
      </c>
      <c r="CN54" s="13" t="str">
        <f t="shared" si="58"/>
        <v xml:space="preserve"> </v>
      </c>
      <c r="CO54" s="13" t="str">
        <f t="shared" si="59"/>
        <v>N/A</v>
      </c>
      <c r="CP54" s="27">
        <v>1187.5999999999999</v>
      </c>
      <c r="CQ54" s="13" t="str">
        <f t="shared" si="60"/>
        <v>LV cabinet is not suitable for T/F</v>
      </c>
      <c r="CR54" s="13" t="str">
        <f t="shared" si="61"/>
        <v>LV cabinet is not suitable for T/F</v>
      </c>
      <c r="CS54" s="13" t="str">
        <f t="shared" si="62"/>
        <v>LV cabinet is not suitable for T/F</v>
      </c>
      <c r="CT54" s="13" t="str">
        <f t="shared" si="63"/>
        <v>Load is above T/F rating</v>
      </c>
      <c r="CU54" s="13" t="str">
        <f t="shared" si="64"/>
        <v>Load is above T/F rating</v>
      </c>
      <c r="CV54" s="13" t="str">
        <f t="shared" si="65"/>
        <v xml:space="preserve"> </v>
      </c>
      <c r="CW54" s="27">
        <v>1187.5999999999999</v>
      </c>
      <c r="CX54" s="13" t="str">
        <f t="shared" si="66"/>
        <v xml:space="preserve"> </v>
      </c>
      <c r="CY54" s="13" t="str">
        <f t="shared" si="67"/>
        <v xml:space="preserve"> </v>
      </c>
      <c r="CZ54" s="13" t="str">
        <f t="shared" si="68"/>
        <v xml:space="preserve"> </v>
      </c>
      <c r="DA54" s="13" t="str">
        <f t="shared" si="69"/>
        <v xml:space="preserve"> </v>
      </c>
      <c r="DB54" s="13" t="str">
        <f t="shared" si="70"/>
        <v xml:space="preserve"> </v>
      </c>
      <c r="DC54" s="13" t="str">
        <f t="shared" si="71"/>
        <v>Micrologic 5.0</v>
      </c>
      <c r="DD54" s="27">
        <v>1187.5999999999999</v>
      </c>
      <c r="DE54" s="13" t="str">
        <f t="shared" si="72"/>
        <v xml:space="preserve"> </v>
      </c>
      <c r="DF54" s="13" t="str">
        <f t="shared" si="73"/>
        <v xml:space="preserve"> </v>
      </c>
      <c r="DG54" s="13" t="str">
        <f t="shared" si="74"/>
        <v xml:space="preserve"> </v>
      </c>
      <c r="DH54" s="13" t="str">
        <f t="shared" si="75"/>
        <v xml:space="preserve"> </v>
      </c>
      <c r="DI54" s="13" t="str">
        <f t="shared" si="76"/>
        <v xml:space="preserve"> </v>
      </c>
      <c r="DJ54" s="13" t="str">
        <f t="shared" si="77"/>
        <v>1250A</v>
      </c>
      <c r="DK54" s="27">
        <v>1187.5999999999999</v>
      </c>
      <c r="DL54" s="13" t="str">
        <f t="shared" si="78"/>
        <v xml:space="preserve"> </v>
      </c>
      <c r="DM54" s="13" t="str">
        <f t="shared" si="79"/>
        <v xml:space="preserve"> </v>
      </c>
      <c r="DN54" s="13" t="str">
        <f t="shared" si="80"/>
        <v xml:space="preserve"> </v>
      </c>
      <c r="DO54" s="13" t="str">
        <f t="shared" si="81"/>
        <v xml:space="preserve"> </v>
      </c>
      <c r="DP54" s="13" t="str">
        <f t="shared" si="82"/>
        <v xml:space="preserve"> </v>
      </c>
      <c r="DQ54" s="13" t="str">
        <f t="shared" si="83"/>
        <v>1225A (i.e. 0.95xIn)</v>
      </c>
      <c r="DR54" s="27">
        <v>1187.5999999999999</v>
      </c>
      <c r="DS54" s="13" t="str">
        <f t="shared" si="84"/>
        <v xml:space="preserve"> </v>
      </c>
      <c r="DT54" s="13" t="str">
        <f t="shared" si="85"/>
        <v xml:space="preserve"> </v>
      </c>
      <c r="DU54" s="13" t="str">
        <f t="shared" si="86"/>
        <v xml:space="preserve"> </v>
      </c>
      <c r="DV54" s="13" t="str">
        <f t="shared" si="87"/>
        <v xml:space="preserve"> </v>
      </c>
      <c r="DW54" s="13" t="str">
        <f t="shared" si="88"/>
        <v xml:space="preserve"> </v>
      </c>
      <c r="DX54" s="13" t="str">
        <f t="shared" si="89"/>
        <v>8s</v>
      </c>
      <c r="DY54" s="27">
        <v>1187.5999999999999</v>
      </c>
      <c r="DZ54" s="13" t="str">
        <f t="shared" si="90"/>
        <v xml:space="preserve"> </v>
      </c>
      <c r="EA54" s="13" t="str">
        <f t="shared" si="91"/>
        <v xml:space="preserve"> </v>
      </c>
      <c r="EB54" s="13" t="str">
        <f t="shared" si="92"/>
        <v xml:space="preserve"> </v>
      </c>
      <c r="EC54" s="13" t="str">
        <f t="shared" si="93"/>
        <v xml:space="preserve"> </v>
      </c>
      <c r="ED54" s="13" t="str">
        <f t="shared" si="94"/>
        <v xml:space="preserve"> </v>
      </c>
      <c r="EE54" s="13" t="str">
        <f t="shared" si="95"/>
        <v>2450A (i.e. 2xIr)</v>
      </c>
      <c r="EF54" s="27">
        <v>1187.5999999999999</v>
      </c>
      <c r="EG54" s="13" t="str">
        <f t="shared" si="96"/>
        <v xml:space="preserve"> </v>
      </c>
      <c r="EH54" s="13" t="str">
        <f t="shared" si="97"/>
        <v xml:space="preserve"> </v>
      </c>
      <c r="EI54" s="13" t="str">
        <f t="shared" si="98"/>
        <v xml:space="preserve"> </v>
      </c>
      <c r="EJ54" s="13" t="str">
        <f t="shared" si="99"/>
        <v xml:space="preserve"> </v>
      </c>
      <c r="EK54" s="13" t="str">
        <f t="shared" si="100"/>
        <v xml:space="preserve"> </v>
      </c>
      <c r="EL54" s="13" t="str">
        <f t="shared" si="101"/>
        <v>0.1s, IxIxt on</v>
      </c>
      <c r="EM54" s="27">
        <v>1187.5999999999999</v>
      </c>
      <c r="EN54" s="13" t="str">
        <f t="shared" si="102"/>
        <v xml:space="preserve"> </v>
      </c>
      <c r="EO54" s="13" t="str">
        <f t="shared" si="103"/>
        <v xml:space="preserve"> </v>
      </c>
      <c r="EP54" s="13" t="str">
        <f t="shared" si="104"/>
        <v xml:space="preserve"> </v>
      </c>
      <c r="EQ54" s="13" t="str">
        <f t="shared" si="105"/>
        <v xml:space="preserve"> </v>
      </c>
      <c r="ER54" s="13" t="str">
        <f t="shared" si="106"/>
        <v xml:space="preserve"> </v>
      </c>
      <c r="ES54" s="13" t="str">
        <f t="shared" si="107"/>
        <v>3750A (i.e. 3xIn)</v>
      </c>
      <c r="ET54" s="27">
        <v>1187.5999999999999</v>
      </c>
      <c r="EU54" s="13" t="str">
        <f t="shared" si="108"/>
        <v xml:space="preserve"> </v>
      </c>
      <c r="EV54" s="13" t="str">
        <f t="shared" si="109"/>
        <v xml:space="preserve"> </v>
      </c>
      <c r="EW54" s="13" t="str">
        <f t="shared" si="110"/>
        <v xml:space="preserve"> </v>
      </c>
      <c r="EX54" s="13" t="str">
        <f t="shared" si="111"/>
        <v xml:space="preserve"> </v>
      </c>
      <c r="EY54" s="13" t="str">
        <f t="shared" si="112"/>
        <v xml:space="preserve"> </v>
      </c>
      <c r="EZ54" s="13" t="str">
        <f t="shared" si="113"/>
        <v>N/A</v>
      </c>
      <c r="FA54" s="27">
        <v>1187.5999999999999</v>
      </c>
      <c r="FB54" s="13" t="str">
        <f t="shared" si="114"/>
        <v xml:space="preserve"> </v>
      </c>
      <c r="FC54" s="13" t="str">
        <f t="shared" si="115"/>
        <v xml:space="preserve"> </v>
      </c>
      <c r="FD54" s="13" t="str">
        <f t="shared" si="116"/>
        <v xml:space="preserve"> </v>
      </c>
      <c r="FE54" s="13" t="str">
        <f t="shared" si="117"/>
        <v xml:space="preserve"> </v>
      </c>
      <c r="FF54" s="13" t="str">
        <f t="shared" si="118"/>
        <v xml:space="preserve"> </v>
      </c>
      <c r="FG54" s="13" t="str">
        <f t="shared" si="119"/>
        <v>N/A</v>
      </c>
    </row>
    <row r="55" spans="22:163" x14ac:dyDescent="0.25">
      <c r="V55" s="18"/>
      <c r="X55" s="27">
        <v>1225.0999999999999</v>
      </c>
      <c r="Y55" s="13" t="str">
        <f t="shared" si="0"/>
        <v>LV cabinet is not suitable for T/F</v>
      </c>
      <c r="Z55" s="13" t="str">
        <f t="shared" si="1"/>
        <v>LV cabinet is not suitable for T/F</v>
      </c>
      <c r="AA55" s="13" t="str">
        <f t="shared" si="2"/>
        <v>LV cabinet is not suitable for T/F</v>
      </c>
      <c r="AB55" s="13" t="str">
        <f t="shared" si="3"/>
        <v>Load is above T/F rating</v>
      </c>
      <c r="AC55" s="13" t="str">
        <f t="shared" si="4"/>
        <v>Load is above T/F rating</v>
      </c>
      <c r="AD55" s="13" t="str">
        <f t="shared" si="5"/>
        <v xml:space="preserve"> </v>
      </c>
      <c r="AE55" s="27">
        <v>1225.0999999999999</v>
      </c>
      <c r="AF55" s="13" t="str">
        <f t="shared" si="6"/>
        <v xml:space="preserve"> </v>
      </c>
      <c r="AG55" s="13" t="str">
        <f t="shared" si="7"/>
        <v xml:space="preserve"> </v>
      </c>
      <c r="AH55" s="13" t="str">
        <f t="shared" si="8"/>
        <v xml:space="preserve"> </v>
      </c>
      <c r="AI55" s="13" t="str">
        <f t="shared" si="9"/>
        <v>Load is above T/F rating</v>
      </c>
      <c r="AJ55" s="13" t="str">
        <f t="shared" si="10"/>
        <v>Load is above T/F rating</v>
      </c>
      <c r="AK55" s="13" t="str">
        <f t="shared" si="11"/>
        <v>Micrologic 5.0</v>
      </c>
      <c r="AL55" s="27">
        <v>1225.0999999999999</v>
      </c>
      <c r="AM55" s="13" t="str">
        <f t="shared" si="12"/>
        <v xml:space="preserve"> </v>
      </c>
      <c r="AN55" s="13" t="str">
        <f t="shared" si="13"/>
        <v xml:space="preserve"> </v>
      </c>
      <c r="AO55" s="13" t="str">
        <f t="shared" si="14"/>
        <v xml:space="preserve"> </v>
      </c>
      <c r="AP55" s="13" t="str">
        <f t="shared" si="15"/>
        <v xml:space="preserve"> </v>
      </c>
      <c r="AQ55" s="13" t="str">
        <f t="shared" si="16"/>
        <v xml:space="preserve"> </v>
      </c>
      <c r="AR55" s="13" t="str">
        <f t="shared" si="17"/>
        <v>1250A</v>
      </c>
      <c r="AS55" s="27">
        <v>1225.0999999999999</v>
      </c>
      <c r="AT55" s="13" t="str">
        <f t="shared" si="18"/>
        <v xml:space="preserve"> </v>
      </c>
      <c r="AU55" s="13" t="str">
        <f t="shared" si="19"/>
        <v xml:space="preserve"> </v>
      </c>
      <c r="AV55" s="13" t="str">
        <f t="shared" si="20"/>
        <v xml:space="preserve"> </v>
      </c>
      <c r="AW55" s="13" t="str">
        <f t="shared" si="21"/>
        <v xml:space="preserve"> </v>
      </c>
      <c r="AX55" s="13" t="str">
        <f t="shared" si="22"/>
        <v xml:space="preserve"> </v>
      </c>
      <c r="AY55" s="13" t="str">
        <f t="shared" si="23"/>
        <v>1250A (i.e. 1.0xIn)</v>
      </c>
      <c r="AZ55" s="27">
        <v>1225.0999999999999</v>
      </c>
      <c r="BA55" s="13" t="str">
        <f t="shared" si="24"/>
        <v xml:space="preserve"> </v>
      </c>
      <c r="BB55" s="13" t="str">
        <f t="shared" si="25"/>
        <v xml:space="preserve"> </v>
      </c>
      <c r="BC55" s="13" t="str">
        <f t="shared" si="26"/>
        <v xml:space="preserve"> </v>
      </c>
      <c r="BD55" s="13" t="str">
        <f t="shared" si="27"/>
        <v xml:space="preserve"> </v>
      </c>
      <c r="BE55" s="13" t="str">
        <f t="shared" si="28"/>
        <v xml:space="preserve"> </v>
      </c>
      <c r="BF55" s="13" t="str">
        <f t="shared" si="29"/>
        <v>12s</v>
      </c>
      <c r="BG55" s="27">
        <v>1225.0999999999999</v>
      </c>
      <c r="BH55" s="13" t="str">
        <f t="shared" si="30"/>
        <v xml:space="preserve"> </v>
      </c>
      <c r="BI55" s="13" t="str">
        <f t="shared" si="31"/>
        <v xml:space="preserve"> </v>
      </c>
      <c r="BJ55" s="13" t="str">
        <f t="shared" si="32"/>
        <v xml:space="preserve"> </v>
      </c>
      <c r="BK55" s="13" t="str">
        <f t="shared" si="33"/>
        <v xml:space="preserve"> </v>
      </c>
      <c r="BL55" s="13" t="str">
        <f t="shared" si="34"/>
        <v xml:space="preserve"> </v>
      </c>
      <c r="BM55" s="13" t="str">
        <f t="shared" si="35"/>
        <v>3750A (i.e. 3xIr)</v>
      </c>
      <c r="BN55" s="27">
        <v>1225.0999999999999</v>
      </c>
      <c r="BO55" s="13" t="str">
        <f t="shared" si="36"/>
        <v xml:space="preserve"> </v>
      </c>
      <c r="BP55" s="13" t="str">
        <f t="shared" si="37"/>
        <v xml:space="preserve"> </v>
      </c>
      <c r="BQ55" s="13" t="str">
        <f t="shared" si="38"/>
        <v xml:space="preserve"> </v>
      </c>
      <c r="BR55" s="13" t="str">
        <f t="shared" si="39"/>
        <v xml:space="preserve"> </v>
      </c>
      <c r="BS55" s="13" t="str">
        <f t="shared" si="40"/>
        <v xml:space="preserve"> </v>
      </c>
      <c r="BT55" s="13" t="str">
        <f t="shared" si="41"/>
        <v>0.2s, IxIxt on</v>
      </c>
      <c r="BU55" s="27">
        <v>1225.0999999999999</v>
      </c>
      <c r="BV55" s="13" t="str">
        <f t="shared" si="42"/>
        <v xml:space="preserve"> </v>
      </c>
      <c r="BW55" s="13" t="str">
        <f t="shared" si="43"/>
        <v xml:space="preserve"> </v>
      </c>
      <c r="BX55" s="13" t="str">
        <f t="shared" si="44"/>
        <v xml:space="preserve"> </v>
      </c>
      <c r="BY55" s="13" t="str">
        <f t="shared" si="45"/>
        <v xml:space="preserve"> </v>
      </c>
      <c r="BZ55" s="13" t="str">
        <f t="shared" si="46"/>
        <v xml:space="preserve"> </v>
      </c>
      <c r="CA55" s="13" t="str">
        <f t="shared" si="47"/>
        <v>5000A (i.e. 4xIn)</v>
      </c>
      <c r="CB55" s="27">
        <v>1225.0999999999999</v>
      </c>
      <c r="CC55" s="13" t="str">
        <f t="shared" si="48"/>
        <v xml:space="preserve"> </v>
      </c>
      <c r="CD55" s="13" t="str">
        <f t="shared" si="49"/>
        <v xml:space="preserve"> </v>
      </c>
      <c r="CE55" s="13" t="str">
        <f t="shared" si="50"/>
        <v xml:space="preserve"> </v>
      </c>
      <c r="CF55" s="13" t="str">
        <f t="shared" si="51"/>
        <v xml:space="preserve"> </v>
      </c>
      <c r="CG55" s="13" t="str">
        <f t="shared" si="52"/>
        <v xml:space="preserve"> </v>
      </c>
      <c r="CH55" s="13" t="str">
        <f t="shared" si="53"/>
        <v>N/A</v>
      </c>
      <c r="CI55" s="27">
        <v>1225.0999999999999</v>
      </c>
      <c r="CJ55" s="13" t="str">
        <f t="shared" si="54"/>
        <v xml:space="preserve"> </v>
      </c>
      <c r="CK55" s="13" t="str">
        <f t="shared" si="55"/>
        <v xml:space="preserve"> </v>
      </c>
      <c r="CL55" s="13" t="str">
        <f t="shared" si="56"/>
        <v xml:space="preserve"> </v>
      </c>
      <c r="CM55" s="13" t="str">
        <f t="shared" si="57"/>
        <v xml:space="preserve"> </v>
      </c>
      <c r="CN55" s="13" t="str">
        <f t="shared" si="58"/>
        <v xml:space="preserve"> </v>
      </c>
      <c r="CO55" s="13" t="str">
        <f t="shared" si="59"/>
        <v>N/A</v>
      </c>
      <c r="CP55" s="27">
        <v>1225.0999999999999</v>
      </c>
      <c r="CQ55" s="13" t="str">
        <f t="shared" si="60"/>
        <v>LV cabinet is not suitable for T/F</v>
      </c>
      <c r="CR55" s="13" t="str">
        <f t="shared" si="61"/>
        <v>LV cabinet is not suitable for T/F</v>
      </c>
      <c r="CS55" s="13" t="str">
        <f t="shared" si="62"/>
        <v>LV cabinet is not suitable for T/F</v>
      </c>
      <c r="CT55" s="13" t="str">
        <f t="shared" si="63"/>
        <v>Load is above T/F rating</v>
      </c>
      <c r="CU55" s="13" t="str">
        <f t="shared" si="64"/>
        <v>Load is above T/F rating</v>
      </c>
      <c r="CV55" s="13" t="str">
        <f t="shared" si="65"/>
        <v xml:space="preserve"> </v>
      </c>
      <c r="CW55" s="27">
        <v>1225.0999999999999</v>
      </c>
      <c r="CX55" s="13" t="str">
        <f t="shared" si="66"/>
        <v xml:space="preserve"> </v>
      </c>
      <c r="CY55" s="13" t="str">
        <f t="shared" si="67"/>
        <v xml:space="preserve"> </v>
      </c>
      <c r="CZ55" s="13" t="str">
        <f t="shared" si="68"/>
        <v xml:space="preserve"> </v>
      </c>
      <c r="DA55" s="13" t="str">
        <f t="shared" si="69"/>
        <v xml:space="preserve"> </v>
      </c>
      <c r="DB55" s="13" t="str">
        <f t="shared" si="70"/>
        <v xml:space="preserve"> </v>
      </c>
      <c r="DC55" s="13" t="str">
        <f t="shared" si="71"/>
        <v>Micrologic 5.0</v>
      </c>
      <c r="DD55" s="27">
        <v>1225.0999999999999</v>
      </c>
      <c r="DE55" s="13" t="str">
        <f t="shared" si="72"/>
        <v xml:space="preserve"> </v>
      </c>
      <c r="DF55" s="13" t="str">
        <f t="shared" si="73"/>
        <v xml:space="preserve"> </v>
      </c>
      <c r="DG55" s="13" t="str">
        <f t="shared" si="74"/>
        <v xml:space="preserve"> </v>
      </c>
      <c r="DH55" s="13" t="str">
        <f t="shared" si="75"/>
        <v xml:space="preserve"> </v>
      </c>
      <c r="DI55" s="13" t="str">
        <f t="shared" si="76"/>
        <v xml:space="preserve"> </v>
      </c>
      <c r="DJ55" s="13" t="str">
        <f t="shared" si="77"/>
        <v>1250A</v>
      </c>
      <c r="DK55" s="27">
        <v>1225.0999999999999</v>
      </c>
      <c r="DL55" s="13" t="str">
        <f t="shared" si="78"/>
        <v xml:space="preserve"> </v>
      </c>
      <c r="DM55" s="13" t="str">
        <f t="shared" si="79"/>
        <v xml:space="preserve"> </v>
      </c>
      <c r="DN55" s="13" t="str">
        <f t="shared" si="80"/>
        <v xml:space="preserve"> </v>
      </c>
      <c r="DO55" s="13" t="str">
        <f t="shared" si="81"/>
        <v xml:space="preserve"> </v>
      </c>
      <c r="DP55" s="13" t="str">
        <f t="shared" si="82"/>
        <v xml:space="preserve"> </v>
      </c>
      <c r="DQ55" s="13" t="str">
        <f t="shared" si="83"/>
        <v>1250A (i.e. 0.95xIn)</v>
      </c>
      <c r="DR55" s="27">
        <v>1225.0999999999999</v>
      </c>
      <c r="DS55" s="13" t="str">
        <f t="shared" si="84"/>
        <v xml:space="preserve"> </v>
      </c>
      <c r="DT55" s="13" t="str">
        <f t="shared" si="85"/>
        <v xml:space="preserve"> </v>
      </c>
      <c r="DU55" s="13" t="str">
        <f t="shared" si="86"/>
        <v xml:space="preserve"> </v>
      </c>
      <c r="DV55" s="13" t="str">
        <f t="shared" si="87"/>
        <v xml:space="preserve"> </v>
      </c>
      <c r="DW55" s="13" t="str">
        <f t="shared" si="88"/>
        <v xml:space="preserve"> </v>
      </c>
      <c r="DX55" s="13" t="str">
        <f t="shared" si="89"/>
        <v>8s</v>
      </c>
      <c r="DY55" s="27">
        <v>1225.0999999999999</v>
      </c>
      <c r="DZ55" s="13" t="str">
        <f t="shared" si="90"/>
        <v xml:space="preserve"> </v>
      </c>
      <c r="EA55" s="13" t="str">
        <f t="shared" si="91"/>
        <v xml:space="preserve"> </v>
      </c>
      <c r="EB55" s="13" t="str">
        <f t="shared" si="92"/>
        <v xml:space="preserve"> </v>
      </c>
      <c r="EC55" s="13" t="str">
        <f t="shared" si="93"/>
        <v xml:space="preserve"> </v>
      </c>
      <c r="ED55" s="13" t="str">
        <f t="shared" si="94"/>
        <v xml:space="preserve"> </v>
      </c>
      <c r="EE55" s="13" t="str">
        <f t="shared" si="95"/>
        <v>2500A</v>
      </c>
      <c r="EF55" s="27">
        <v>1225.0999999999999</v>
      </c>
      <c r="EG55" s="13" t="str">
        <f t="shared" si="96"/>
        <v xml:space="preserve"> </v>
      </c>
      <c r="EH55" s="13" t="str">
        <f t="shared" si="97"/>
        <v xml:space="preserve"> </v>
      </c>
      <c r="EI55" s="13" t="str">
        <f t="shared" si="98"/>
        <v xml:space="preserve"> </v>
      </c>
      <c r="EJ55" s="13" t="str">
        <f t="shared" si="99"/>
        <v xml:space="preserve"> </v>
      </c>
      <c r="EK55" s="13" t="str">
        <f t="shared" si="100"/>
        <v xml:space="preserve"> </v>
      </c>
      <c r="EL55" s="13" t="str">
        <f t="shared" si="101"/>
        <v>0.1s, IxIxt on</v>
      </c>
      <c r="EM55" s="27">
        <v>1225.0999999999999</v>
      </c>
      <c r="EN55" s="13" t="str">
        <f t="shared" si="102"/>
        <v xml:space="preserve"> </v>
      </c>
      <c r="EO55" s="13" t="str">
        <f t="shared" si="103"/>
        <v xml:space="preserve"> </v>
      </c>
      <c r="EP55" s="13" t="str">
        <f t="shared" si="104"/>
        <v xml:space="preserve"> </v>
      </c>
      <c r="EQ55" s="13" t="str">
        <f t="shared" si="105"/>
        <v xml:space="preserve"> </v>
      </c>
      <c r="ER55" s="13" t="str">
        <f t="shared" si="106"/>
        <v xml:space="preserve"> </v>
      </c>
      <c r="ES55" s="13" t="str">
        <f t="shared" si="107"/>
        <v>3750A (i.e. 3xIn)</v>
      </c>
      <c r="ET55" s="27">
        <v>1225.0999999999999</v>
      </c>
      <c r="EU55" s="13" t="str">
        <f t="shared" si="108"/>
        <v xml:space="preserve"> </v>
      </c>
      <c r="EV55" s="13" t="str">
        <f t="shared" si="109"/>
        <v xml:space="preserve"> </v>
      </c>
      <c r="EW55" s="13" t="str">
        <f t="shared" si="110"/>
        <v xml:space="preserve"> </v>
      </c>
      <c r="EX55" s="13" t="str">
        <f t="shared" si="111"/>
        <v xml:space="preserve"> </v>
      </c>
      <c r="EY55" s="13" t="str">
        <f t="shared" si="112"/>
        <v xml:space="preserve"> </v>
      </c>
      <c r="EZ55" s="13" t="str">
        <f t="shared" si="113"/>
        <v>N/A</v>
      </c>
      <c r="FA55" s="27">
        <v>1225.0999999999999</v>
      </c>
      <c r="FB55" s="13" t="str">
        <f t="shared" si="114"/>
        <v xml:space="preserve"> </v>
      </c>
      <c r="FC55" s="13" t="str">
        <f t="shared" si="115"/>
        <v xml:space="preserve"> </v>
      </c>
      <c r="FD55" s="13" t="str">
        <f t="shared" si="116"/>
        <v xml:space="preserve"> </v>
      </c>
      <c r="FE55" s="13" t="str">
        <f t="shared" si="117"/>
        <v xml:space="preserve"> </v>
      </c>
      <c r="FF55" s="13" t="str">
        <f t="shared" si="118"/>
        <v xml:space="preserve"> </v>
      </c>
      <c r="FG55" s="13" t="str">
        <f t="shared" si="119"/>
        <v>N/A</v>
      </c>
    </row>
    <row r="56" spans="22:163" x14ac:dyDescent="0.25">
      <c r="V56" s="18"/>
      <c r="X56" s="27">
        <v>1250.0999999999999</v>
      </c>
      <c r="Y56" s="13" t="str">
        <f t="shared" si="0"/>
        <v>LV cabinet is not suitable for T/F</v>
      </c>
      <c r="Z56" s="13" t="str">
        <f t="shared" si="1"/>
        <v>LV cabinet is not suitable for T/F</v>
      </c>
      <c r="AA56" s="13" t="str">
        <f t="shared" si="2"/>
        <v>LV cabinet is not suitable for T/F</v>
      </c>
      <c r="AB56" s="13" t="str">
        <f t="shared" si="3"/>
        <v>Load is above T/F rating</v>
      </c>
      <c r="AC56" s="13" t="str">
        <f t="shared" si="4"/>
        <v>Load is above T/F rating</v>
      </c>
      <c r="AD56" s="13" t="str">
        <f t="shared" si="5"/>
        <v>Load is above MCCB Rating</v>
      </c>
      <c r="AE56" s="27">
        <v>1250.0999999999999</v>
      </c>
      <c r="AF56" s="13" t="str">
        <f t="shared" si="6"/>
        <v xml:space="preserve"> </v>
      </c>
      <c r="AG56" s="13" t="str">
        <f t="shared" si="7"/>
        <v xml:space="preserve"> </v>
      </c>
      <c r="AH56" s="13" t="str">
        <f t="shared" si="8"/>
        <v xml:space="preserve"> </v>
      </c>
      <c r="AI56" s="13" t="str">
        <f t="shared" si="9"/>
        <v>Load is above T/F rating</v>
      </c>
      <c r="AJ56" s="13" t="str">
        <f t="shared" si="10"/>
        <v>Load is above T/F rating</v>
      </c>
      <c r="AK56" s="13" t="str">
        <f t="shared" si="11"/>
        <v>Load is above MCCB Rating</v>
      </c>
      <c r="AL56" s="27">
        <v>1250.0999999999999</v>
      </c>
      <c r="AM56" s="13" t="str">
        <f t="shared" si="12"/>
        <v xml:space="preserve"> </v>
      </c>
      <c r="AN56" s="13" t="str">
        <f t="shared" si="13"/>
        <v xml:space="preserve"> </v>
      </c>
      <c r="AO56" s="13" t="str">
        <f t="shared" si="14"/>
        <v xml:space="preserve"> </v>
      </c>
      <c r="AP56" s="13" t="str">
        <f t="shared" si="15"/>
        <v xml:space="preserve"> </v>
      </c>
      <c r="AQ56" s="13" t="str">
        <f t="shared" si="16"/>
        <v xml:space="preserve"> </v>
      </c>
      <c r="AR56" s="13" t="str">
        <f t="shared" si="17"/>
        <v xml:space="preserve"> </v>
      </c>
      <c r="AS56" s="27">
        <v>1250.0999999999999</v>
      </c>
      <c r="AT56" s="13" t="str">
        <f t="shared" si="18"/>
        <v xml:space="preserve"> </v>
      </c>
      <c r="AU56" s="13" t="str">
        <f t="shared" si="19"/>
        <v xml:space="preserve"> </v>
      </c>
      <c r="AV56" s="13" t="str">
        <f t="shared" si="20"/>
        <v xml:space="preserve"> </v>
      </c>
      <c r="AW56" s="13" t="str">
        <f t="shared" si="21"/>
        <v xml:space="preserve"> </v>
      </c>
      <c r="AX56" s="13" t="str">
        <f t="shared" si="22"/>
        <v xml:space="preserve"> </v>
      </c>
      <c r="AY56" s="13" t="str">
        <f t="shared" si="23"/>
        <v xml:space="preserve"> </v>
      </c>
      <c r="AZ56" s="27">
        <v>1250.0999999999999</v>
      </c>
      <c r="BA56" s="13" t="str">
        <f t="shared" si="24"/>
        <v xml:space="preserve"> </v>
      </c>
      <c r="BB56" s="13" t="str">
        <f t="shared" si="25"/>
        <v xml:space="preserve"> </v>
      </c>
      <c r="BC56" s="13" t="str">
        <f t="shared" si="26"/>
        <v xml:space="preserve"> </v>
      </c>
      <c r="BD56" s="13" t="str">
        <f t="shared" si="27"/>
        <v xml:space="preserve"> </v>
      </c>
      <c r="BE56" s="13" t="str">
        <f t="shared" si="28"/>
        <v xml:space="preserve"> </v>
      </c>
      <c r="BF56" s="13" t="str">
        <f t="shared" si="29"/>
        <v xml:space="preserve"> </v>
      </c>
      <c r="BG56" s="27">
        <v>1250.0999999999999</v>
      </c>
      <c r="BH56" s="13" t="str">
        <f t="shared" si="30"/>
        <v xml:space="preserve"> </v>
      </c>
      <c r="BI56" s="13" t="str">
        <f t="shared" si="31"/>
        <v xml:space="preserve"> </v>
      </c>
      <c r="BJ56" s="13" t="str">
        <f t="shared" si="32"/>
        <v xml:space="preserve"> </v>
      </c>
      <c r="BK56" s="13" t="str">
        <f t="shared" si="33"/>
        <v xml:space="preserve"> </v>
      </c>
      <c r="BL56" s="13" t="str">
        <f t="shared" si="34"/>
        <v xml:space="preserve"> </v>
      </c>
      <c r="BM56" s="13" t="str">
        <f t="shared" si="35"/>
        <v xml:space="preserve"> </v>
      </c>
      <c r="BN56" s="27">
        <v>1250.0999999999999</v>
      </c>
      <c r="BO56" s="13" t="str">
        <f t="shared" si="36"/>
        <v xml:space="preserve"> </v>
      </c>
      <c r="BP56" s="13" t="str">
        <f t="shared" si="37"/>
        <v xml:space="preserve"> </v>
      </c>
      <c r="BQ56" s="13" t="str">
        <f t="shared" si="38"/>
        <v xml:space="preserve"> </v>
      </c>
      <c r="BR56" s="13" t="str">
        <f t="shared" si="39"/>
        <v xml:space="preserve"> </v>
      </c>
      <c r="BS56" s="13" t="str">
        <f t="shared" si="40"/>
        <v xml:space="preserve"> </v>
      </c>
      <c r="BT56" s="13" t="str">
        <f t="shared" si="41"/>
        <v xml:space="preserve"> </v>
      </c>
      <c r="BU56" s="27">
        <v>1250.0999999999999</v>
      </c>
      <c r="BV56" s="13" t="str">
        <f t="shared" si="42"/>
        <v xml:space="preserve"> </v>
      </c>
      <c r="BW56" s="13" t="str">
        <f t="shared" si="43"/>
        <v xml:space="preserve"> </v>
      </c>
      <c r="BX56" s="13" t="str">
        <f t="shared" si="44"/>
        <v xml:space="preserve"> </v>
      </c>
      <c r="BY56" s="13" t="str">
        <f t="shared" si="45"/>
        <v xml:space="preserve"> </v>
      </c>
      <c r="BZ56" s="13" t="str">
        <f t="shared" si="46"/>
        <v xml:space="preserve"> </v>
      </c>
      <c r="CA56" s="13" t="str">
        <f t="shared" si="47"/>
        <v xml:space="preserve"> </v>
      </c>
      <c r="CB56" s="27">
        <v>1250.0999999999999</v>
      </c>
      <c r="CC56" s="13" t="str">
        <f t="shared" si="48"/>
        <v xml:space="preserve"> </v>
      </c>
      <c r="CD56" s="13" t="str">
        <f t="shared" si="49"/>
        <v xml:space="preserve"> </v>
      </c>
      <c r="CE56" s="13" t="str">
        <f t="shared" si="50"/>
        <v xml:space="preserve"> </v>
      </c>
      <c r="CF56" s="13" t="str">
        <f t="shared" si="51"/>
        <v xml:space="preserve"> </v>
      </c>
      <c r="CG56" s="13" t="str">
        <f t="shared" si="52"/>
        <v xml:space="preserve"> </v>
      </c>
      <c r="CH56" s="13" t="str">
        <f t="shared" si="53"/>
        <v xml:space="preserve"> </v>
      </c>
      <c r="CI56" s="27">
        <v>1250.0999999999999</v>
      </c>
      <c r="CJ56" s="13" t="str">
        <f t="shared" si="54"/>
        <v xml:space="preserve"> </v>
      </c>
      <c r="CK56" s="13" t="str">
        <f t="shared" si="55"/>
        <v xml:space="preserve"> </v>
      </c>
      <c r="CL56" s="13" t="str">
        <f t="shared" si="56"/>
        <v xml:space="preserve"> </v>
      </c>
      <c r="CM56" s="13" t="str">
        <f t="shared" si="57"/>
        <v xml:space="preserve"> </v>
      </c>
      <c r="CN56" s="13" t="str">
        <f t="shared" si="58"/>
        <v xml:space="preserve"> </v>
      </c>
      <c r="CO56" s="13" t="str">
        <f t="shared" si="59"/>
        <v xml:space="preserve"> </v>
      </c>
      <c r="CP56" s="27">
        <v>1250.0999999999999</v>
      </c>
      <c r="CQ56" s="13" t="str">
        <f t="shared" si="60"/>
        <v>LV cabinet is not suitable for T/F</v>
      </c>
      <c r="CR56" s="13" t="str">
        <f t="shared" si="61"/>
        <v>LV cabinet is not suitable for T/F</v>
      </c>
      <c r="CS56" s="13" t="str">
        <f t="shared" si="62"/>
        <v>LV cabinet is not suitable for T/F</v>
      </c>
      <c r="CT56" s="13" t="str">
        <f t="shared" si="63"/>
        <v>Load is above T/F rating</v>
      </c>
      <c r="CU56" s="13" t="str">
        <f t="shared" si="64"/>
        <v>Load is above T/F rating</v>
      </c>
      <c r="CV56" s="13" t="str">
        <f t="shared" si="65"/>
        <v>Load is above MCCB Rating</v>
      </c>
      <c r="CW56" s="27">
        <v>1250.0999999999999</v>
      </c>
      <c r="CX56" s="13" t="str">
        <f t="shared" si="66"/>
        <v xml:space="preserve"> </v>
      </c>
      <c r="CY56" s="13" t="str">
        <f t="shared" si="67"/>
        <v xml:space="preserve"> </v>
      </c>
      <c r="CZ56" s="13" t="str">
        <f t="shared" si="68"/>
        <v xml:space="preserve"> </v>
      </c>
      <c r="DA56" s="13" t="str">
        <f t="shared" si="69"/>
        <v xml:space="preserve"> </v>
      </c>
      <c r="DB56" s="13" t="str">
        <f t="shared" si="70"/>
        <v xml:space="preserve"> </v>
      </c>
      <c r="DC56" s="13" t="str">
        <f t="shared" si="71"/>
        <v xml:space="preserve"> </v>
      </c>
      <c r="DD56" s="27">
        <v>1250.0999999999999</v>
      </c>
      <c r="DE56" s="13" t="str">
        <f t="shared" si="72"/>
        <v xml:space="preserve"> </v>
      </c>
      <c r="DF56" s="13" t="str">
        <f t="shared" si="73"/>
        <v xml:space="preserve"> </v>
      </c>
      <c r="DG56" s="13" t="str">
        <f t="shared" si="74"/>
        <v xml:space="preserve"> </v>
      </c>
      <c r="DH56" s="13" t="str">
        <f t="shared" si="75"/>
        <v xml:space="preserve"> </v>
      </c>
      <c r="DI56" s="13" t="str">
        <f t="shared" si="76"/>
        <v xml:space="preserve"> </v>
      </c>
      <c r="DJ56" s="13" t="str">
        <f t="shared" si="77"/>
        <v xml:space="preserve"> </v>
      </c>
      <c r="DK56" s="27">
        <v>1250.0999999999999</v>
      </c>
      <c r="DL56" s="13" t="str">
        <f t="shared" si="78"/>
        <v xml:space="preserve"> </v>
      </c>
      <c r="DM56" s="13" t="str">
        <f t="shared" si="79"/>
        <v xml:space="preserve"> </v>
      </c>
      <c r="DN56" s="13" t="str">
        <f t="shared" si="80"/>
        <v xml:space="preserve"> </v>
      </c>
      <c r="DO56" s="13" t="str">
        <f t="shared" si="81"/>
        <v xml:space="preserve"> </v>
      </c>
      <c r="DP56" s="13" t="str">
        <f t="shared" si="82"/>
        <v xml:space="preserve"> </v>
      </c>
      <c r="DQ56" s="13" t="str">
        <f t="shared" si="83"/>
        <v xml:space="preserve"> </v>
      </c>
      <c r="DR56" s="27">
        <v>1250.0999999999999</v>
      </c>
      <c r="DS56" s="13" t="str">
        <f t="shared" si="84"/>
        <v xml:space="preserve"> </v>
      </c>
      <c r="DT56" s="13" t="str">
        <f t="shared" si="85"/>
        <v xml:space="preserve"> </v>
      </c>
      <c r="DU56" s="13" t="str">
        <f t="shared" si="86"/>
        <v xml:space="preserve"> </v>
      </c>
      <c r="DV56" s="13" t="str">
        <f t="shared" si="87"/>
        <v xml:space="preserve"> </v>
      </c>
      <c r="DW56" s="13" t="str">
        <f t="shared" si="88"/>
        <v xml:space="preserve"> </v>
      </c>
      <c r="DX56" s="13" t="str">
        <f t="shared" si="89"/>
        <v xml:space="preserve"> </v>
      </c>
      <c r="DY56" s="27">
        <v>1250.0999999999999</v>
      </c>
      <c r="DZ56" s="13" t="str">
        <f t="shared" si="90"/>
        <v xml:space="preserve"> </v>
      </c>
      <c r="EA56" s="13" t="str">
        <f t="shared" si="91"/>
        <v xml:space="preserve"> </v>
      </c>
      <c r="EB56" s="13" t="str">
        <f t="shared" si="92"/>
        <v xml:space="preserve"> </v>
      </c>
      <c r="EC56" s="13" t="str">
        <f t="shared" si="93"/>
        <v xml:space="preserve"> </v>
      </c>
      <c r="ED56" s="13" t="str">
        <f t="shared" si="94"/>
        <v xml:space="preserve"> </v>
      </c>
      <c r="EE56" s="13" t="str">
        <f t="shared" si="95"/>
        <v xml:space="preserve"> </v>
      </c>
      <c r="EF56" s="27">
        <v>1250.0999999999999</v>
      </c>
      <c r="EG56" s="13" t="str">
        <f t="shared" si="96"/>
        <v xml:space="preserve"> </v>
      </c>
      <c r="EH56" s="13" t="str">
        <f t="shared" si="97"/>
        <v xml:space="preserve"> </v>
      </c>
      <c r="EI56" s="13" t="str">
        <f t="shared" si="98"/>
        <v xml:space="preserve"> </v>
      </c>
      <c r="EJ56" s="13" t="str">
        <f t="shared" si="99"/>
        <v xml:space="preserve"> </v>
      </c>
      <c r="EK56" s="13" t="str">
        <f t="shared" si="100"/>
        <v xml:space="preserve"> </v>
      </c>
      <c r="EL56" s="13" t="str">
        <f t="shared" si="101"/>
        <v xml:space="preserve"> </v>
      </c>
      <c r="EM56" s="27">
        <v>1250.0999999999999</v>
      </c>
      <c r="EN56" s="13" t="str">
        <f t="shared" si="102"/>
        <v xml:space="preserve"> </v>
      </c>
      <c r="EO56" s="13" t="str">
        <f t="shared" si="103"/>
        <v xml:space="preserve"> </v>
      </c>
      <c r="EP56" s="13" t="str">
        <f t="shared" si="104"/>
        <v xml:space="preserve"> </v>
      </c>
      <c r="EQ56" s="13" t="str">
        <f t="shared" si="105"/>
        <v xml:space="preserve"> </v>
      </c>
      <c r="ER56" s="13" t="str">
        <f t="shared" si="106"/>
        <v xml:space="preserve"> </v>
      </c>
      <c r="ES56" s="13" t="str">
        <f t="shared" si="107"/>
        <v xml:space="preserve"> </v>
      </c>
      <c r="ET56" s="27">
        <v>1250.0999999999999</v>
      </c>
      <c r="EU56" s="13" t="str">
        <f t="shared" si="108"/>
        <v xml:space="preserve"> </v>
      </c>
      <c r="EV56" s="13" t="str">
        <f t="shared" si="109"/>
        <v xml:space="preserve"> </v>
      </c>
      <c r="EW56" s="13" t="str">
        <f t="shared" si="110"/>
        <v xml:space="preserve"> </v>
      </c>
      <c r="EX56" s="13" t="str">
        <f t="shared" si="111"/>
        <v xml:space="preserve"> </v>
      </c>
      <c r="EY56" s="13" t="str">
        <f t="shared" si="112"/>
        <v xml:space="preserve"> </v>
      </c>
      <c r="EZ56" s="13" t="str">
        <f t="shared" si="113"/>
        <v xml:space="preserve"> </v>
      </c>
      <c r="FA56" s="27">
        <v>1250.0999999999999</v>
      </c>
      <c r="FB56" s="13" t="str">
        <f t="shared" si="114"/>
        <v xml:space="preserve"> </v>
      </c>
      <c r="FC56" s="13" t="str">
        <f t="shared" si="115"/>
        <v xml:space="preserve"> </v>
      </c>
      <c r="FD56" s="13" t="str">
        <f t="shared" si="116"/>
        <v xml:space="preserve"> </v>
      </c>
      <c r="FE56" s="13" t="str">
        <f t="shared" si="117"/>
        <v xml:space="preserve"> </v>
      </c>
      <c r="FF56" s="13" t="str">
        <f t="shared" si="118"/>
        <v xml:space="preserve"> </v>
      </c>
      <c r="FG56" s="13" t="str">
        <f t="shared" si="119"/>
        <v xml:space="preserve"> </v>
      </c>
    </row>
    <row r="57" spans="22:163" x14ac:dyDescent="0.25">
      <c r="V57" s="18"/>
      <c r="X57" s="221">
        <v>2</v>
      </c>
      <c r="Y57" s="221"/>
      <c r="Z57" s="221"/>
      <c r="AA57" s="221"/>
      <c r="AB57" s="221"/>
      <c r="AC57" s="221"/>
      <c r="AD57" s="221"/>
      <c r="AE57" s="221">
        <v>3</v>
      </c>
      <c r="AF57" s="221"/>
      <c r="AG57" s="221"/>
      <c r="AH57" s="221"/>
      <c r="AI57" s="221"/>
      <c r="AJ57" s="221"/>
      <c r="AK57" s="221"/>
      <c r="AL57" s="218">
        <v>4</v>
      </c>
      <c r="AM57" s="218"/>
      <c r="AN57" s="218"/>
      <c r="AO57" s="218"/>
      <c r="AP57" s="218"/>
      <c r="AQ57" s="218"/>
      <c r="AR57" s="218"/>
      <c r="AS57" s="218">
        <v>5</v>
      </c>
      <c r="AT57" s="218"/>
      <c r="AU57" s="218"/>
      <c r="AV57" s="218"/>
      <c r="AW57" s="218"/>
      <c r="AX57" s="218"/>
      <c r="AY57" s="218"/>
      <c r="AZ57" s="218">
        <v>6</v>
      </c>
      <c r="BA57" s="218"/>
      <c r="BB57" s="218"/>
      <c r="BC57" s="218"/>
      <c r="BD57" s="218"/>
      <c r="BE57" s="218"/>
      <c r="BF57" s="218"/>
      <c r="BG57" s="218">
        <v>7</v>
      </c>
      <c r="BH57" s="218"/>
      <c r="BI57" s="218"/>
      <c r="BJ57" s="218"/>
      <c r="BK57" s="218"/>
      <c r="BL57" s="218"/>
      <c r="BM57" s="218"/>
      <c r="BN57" s="228">
        <v>8</v>
      </c>
      <c r="BO57" s="228"/>
      <c r="BP57" s="228"/>
      <c r="BQ57" s="228"/>
      <c r="BR57" s="228"/>
      <c r="BS57" s="228"/>
      <c r="BT57" s="228"/>
      <c r="BU57" s="228">
        <v>9</v>
      </c>
      <c r="BV57" s="228"/>
      <c r="BW57" s="228"/>
      <c r="BX57" s="228"/>
      <c r="BY57" s="228"/>
      <c r="BZ57" s="228"/>
      <c r="CA57" s="228"/>
      <c r="CB57" s="228">
        <v>10</v>
      </c>
      <c r="CC57" s="228"/>
      <c r="CD57" s="228"/>
      <c r="CE57" s="228"/>
      <c r="CF57" s="228"/>
      <c r="CG57" s="228"/>
      <c r="CH57" s="228"/>
      <c r="CI57" s="228">
        <v>11</v>
      </c>
      <c r="CJ57" s="228"/>
      <c r="CK57" s="228"/>
      <c r="CL57" s="228"/>
      <c r="CM57" s="228"/>
      <c r="CN57" s="228"/>
      <c r="CO57" s="228"/>
      <c r="CP57" s="228">
        <v>12</v>
      </c>
      <c r="CQ57" s="228"/>
      <c r="CR57" s="228"/>
      <c r="CS57" s="228"/>
      <c r="CT57" s="228"/>
      <c r="CU57" s="228"/>
      <c r="CV57" s="228"/>
      <c r="CW57" s="228">
        <v>13</v>
      </c>
      <c r="CX57" s="228"/>
      <c r="CY57" s="228"/>
      <c r="CZ57" s="228"/>
      <c r="DA57" s="228"/>
      <c r="DB57" s="228"/>
      <c r="DC57" s="228"/>
      <c r="DD57" s="228">
        <v>14</v>
      </c>
      <c r="DE57" s="228"/>
      <c r="DF57" s="228"/>
      <c r="DG57" s="228"/>
      <c r="DH57" s="228"/>
      <c r="DI57" s="228"/>
      <c r="DJ57" s="228"/>
      <c r="DK57" s="228">
        <v>15</v>
      </c>
      <c r="DL57" s="228"/>
      <c r="DM57" s="228"/>
      <c r="DN57" s="228"/>
      <c r="DO57" s="228"/>
      <c r="DP57" s="228"/>
      <c r="DQ57" s="228"/>
      <c r="DR57" s="228">
        <v>16</v>
      </c>
      <c r="DS57" s="228"/>
      <c r="DT57" s="228"/>
      <c r="DU57" s="228"/>
      <c r="DV57" s="228"/>
      <c r="DW57" s="228"/>
      <c r="DX57" s="228"/>
      <c r="DY57" s="228">
        <v>17</v>
      </c>
      <c r="DZ57" s="228"/>
      <c r="EA57" s="228"/>
      <c r="EB57" s="228"/>
      <c r="EC57" s="228"/>
      <c r="ED57" s="228"/>
      <c r="EE57" s="228"/>
      <c r="EF57" s="228">
        <v>18</v>
      </c>
      <c r="EG57" s="228"/>
      <c r="EH57" s="228"/>
      <c r="EI57" s="228"/>
      <c r="EJ57" s="228"/>
      <c r="EK57" s="228"/>
      <c r="EL57" s="228"/>
      <c r="EM57" s="228">
        <v>19</v>
      </c>
      <c r="EN57" s="228"/>
      <c r="EO57" s="228"/>
      <c r="EP57" s="228"/>
      <c r="EQ57" s="228"/>
      <c r="ER57" s="228"/>
      <c r="ES57" s="228"/>
      <c r="ET57" s="221">
        <v>20</v>
      </c>
      <c r="EU57" s="221"/>
      <c r="EV57" s="221"/>
      <c r="EW57" s="221"/>
      <c r="EX57" s="221"/>
      <c r="EY57" s="221"/>
      <c r="EZ57" s="221"/>
      <c r="FA57" s="221">
        <v>21</v>
      </c>
      <c r="FB57" s="221"/>
      <c r="FC57" s="221"/>
      <c r="FD57" s="221"/>
      <c r="FE57" s="221"/>
      <c r="FF57" s="221"/>
      <c r="FG57" s="221"/>
    </row>
    <row r="58" spans="22:163" x14ac:dyDescent="0.25">
      <c r="V58" s="18"/>
    </row>
    <row r="59" spans="22:163" x14ac:dyDescent="0.25">
      <c r="V59" s="18"/>
    </row>
    <row r="60" spans="22:163" x14ac:dyDescent="0.25">
      <c r="V60" s="18"/>
    </row>
    <row r="61" spans="22:163" x14ac:dyDescent="0.25">
      <c r="V61" s="18"/>
    </row>
    <row r="62" spans="22:163" x14ac:dyDescent="0.25">
      <c r="V62" s="18"/>
    </row>
    <row r="63" spans="22:163" x14ac:dyDescent="0.25">
      <c r="V63" s="18"/>
    </row>
    <row r="64" spans="22:163" x14ac:dyDescent="0.25">
      <c r="V64" s="18"/>
    </row>
    <row r="65" spans="22:22" x14ac:dyDescent="0.25">
      <c r="V65" s="18"/>
    </row>
    <row r="66" spans="22:22" x14ac:dyDescent="0.25">
      <c r="V66" s="18"/>
    </row>
    <row r="67" spans="22:22" x14ac:dyDescent="0.25">
      <c r="V67" s="18"/>
    </row>
    <row r="68" spans="22:22" x14ac:dyDescent="0.25">
      <c r="V68" s="18"/>
    </row>
    <row r="69" spans="22:22" x14ac:dyDescent="0.25">
      <c r="V69" s="18"/>
    </row>
    <row r="70" spans="22:22" x14ac:dyDescent="0.25">
      <c r="V70" s="18"/>
    </row>
    <row r="71" spans="22:22" x14ac:dyDescent="0.25">
      <c r="V71" s="18">
        <v>1187.5999999999999</v>
      </c>
    </row>
    <row r="72" spans="22:22" x14ac:dyDescent="0.25">
      <c r="V72" s="18">
        <v>1225.0999999999999</v>
      </c>
    </row>
    <row r="73" spans="22:22" x14ac:dyDescent="0.25">
      <c r="V73" s="18">
        <v>1250.0999999999999</v>
      </c>
    </row>
  </sheetData>
  <mergeCells count="42">
    <mergeCell ref="BG39:BM39"/>
    <mergeCell ref="BN39:BT39"/>
    <mergeCell ref="BU39:CA39"/>
    <mergeCell ref="CB39:CH39"/>
    <mergeCell ref="CI39:CO39"/>
    <mergeCell ref="FA39:FG39"/>
    <mergeCell ref="FA57:FG57"/>
    <mergeCell ref="DR57:DX57"/>
    <mergeCell ref="DY57:EE57"/>
    <mergeCell ref="EF57:EL57"/>
    <mergeCell ref="EM57:ES57"/>
    <mergeCell ref="EF39:EL39"/>
    <mergeCell ref="EM39:ES39"/>
    <mergeCell ref="ET39:EZ39"/>
    <mergeCell ref="ET57:EZ57"/>
    <mergeCell ref="X57:AD57"/>
    <mergeCell ref="AL57:AR57"/>
    <mergeCell ref="AS57:AY57"/>
    <mergeCell ref="AZ57:BF57"/>
    <mergeCell ref="BG57:BM57"/>
    <mergeCell ref="AE57:AK57"/>
    <mergeCell ref="BN57:BT57"/>
    <mergeCell ref="DD39:DJ39"/>
    <mergeCell ref="DK39:DQ39"/>
    <mergeCell ref="DR39:DX39"/>
    <mergeCell ref="DY39:EE39"/>
    <mergeCell ref="CW39:DC39"/>
    <mergeCell ref="BU57:CA57"/>
    <mergeCell ref="CB57:CH57"/>
    <mergeCell ref="CI57:CO57"/>
    <mergeCell ref="CW57:DC57"/>
    <mergeCell ref="DD57:DJ57"/>
    <mergeCell ref="DK57:DQ57"/>
    <mergeCell ref="CP39:CV39"/>
    <mergeCell ref="CP57:CV57"/>
    <mergeCell ref="AZ39:BF39"/>
    <mergeCell ref="C3:L3"/>
    <mergeCell ref="M3:V3"/>
    <mergeCell ref="X39:AD39"/>
    <mergeCell ref="AL39:AR39"/>
    <mergeCell ref="AS39:AY39"/>
    <mergeCell ref="AE39:AK3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FG68"/>
  <sheetViews>
    <sheetView topLeftCell="L1" zoomScaleNormal="100" workbookViewId="0">
      <selection activeCell="T26" sqref="T26"/>
    </sheetView>
  </sheetViews>
  <sheetFormatPr defaultRowHeight="15" x14ac:dyDescent="0.25"/>
  <cols>
    <col min="1" max="1" width="12.85546875" style="13" customWidth="1"/>
    <col min="2" max="2" width="9.5703125" style="13" bestFit="1" customWidth="1"/>
    <col min="3" max="4" width="14.42578125" style="13" customWidth="1"/>
    <col min="5" max="5" width="13.42578125" style="13" customWidth="1"/>
    <col min="6" max="6" width="17.140625" style="13" customWidth="1"/>
    <col min="7" max="7" width="9.140625" style="13"/>
    <col min="8" max="8" width="15.85546875" style="13" customWidth="1"/>
    <col min="9" max="9" width="11.28515625" style="13" customWidth="1"/>
    <col min="10" max="10" width="15" style="13" customWidth="1"/>
    <col min="11" max="11" width="13.28515625" style="13" customWidth="1"/>
    <col min="12" max="12" width="9.140625" style="13"/>
    <col min="13" max="14" width="14.28515625" style="13" customWidth="1"/>
    <col min="15" max="15" width="9.140625" style="13"/>
    <col min="16" max="16" width="19.7109375" style="13" customWidth="1"/>
    <col min="17" max="17" width="9.140625" style="13"/>
    <col min="18" max="18" width="15.85546875" style="13" customWidth="1"/>
    <col min="19" max="19" width="12.85546875" style="13" customWidth="1"/>
    <col min="20" max="20" width="15.140625" style="13" customWidth="1"/>
    <col min="21" max="21" width="11.7109375" style="13" customWidth="1"/>
    <col min="22" max="24" width="9.140625" style="13"/>
    <col min="25" max="38" width="9.7109375" style="13" customWidth="1"/>
    <col min="39" max="50" width="9.140625" style="13"/>
    <col min="51" max="51" width="19" style="13" customWidth="1"/>
    <col min="52" max="16384" width="9.140625" style="13"/>
  </cols>
  <sheetData>
    <row r="2" spans="1:22" x14ac:dyDescent="0.25">
      <c r="A2" s="15" t="s">
        <v>203</v>
      </c>
    </row>
    <row r="3" spans="1:22" x14ac:dyDescent="0.25">
      <c r="A3" s="16"/>
      <c r="B3" s="16"/>
      <c r="C3" s="228" t="s">
        <v>28</v>
      </c>
      <c r="D3" s="228"/>
      <c r="E3" s="228"/>
      <c r="F3" s="228"/>
      <c r="G3" s="228"/>
      <c r="H3" s="228"/>
      <c r="I3" s="228"/>
      <c r="J3" s="228"/>
      <c r="K3" s="228"/>
      <c r="L3" s="228"/>
      <c r="M3" s="228" t="s">
        <v>41</v>
      </c>
      <c r="N3" s="228"/>
      <c r="O3" s="228"/>
      <c r="P3" s="228"/>
      <c r="Q3" s="228"/>
      <c r="R3" s="228"/>
      <c r="S3" s="228"/>
      <c r="T3" s="228"/>
      <c r="U3" s="228"/>
      <c r="V3" s="228"/>
    </row>
    <row r="4" spans="1:22" ht="18" x14ac:dyDescent="0.35">
      <c r="A4" s="16" t="s">
        <v>25</v>
      </c>
      <c r="B4" s="16" t="s">
        <v>27</v>
      </c>
      <c r="C4" s="16" t="s">
        <v>282</v>
      </c>
      <c r="D4" s="49" t="s">
        <v>37</v>
      </c>
      <c r="E4" s="16" t="s">
        <v>32</v>
      </c>
      <c r="F4" s="16" t="s">
        <v>31</v>
      </c>
      <c r="G4" s="16" t="s">
        <v>30</v>
      </c>
      <c r="H4" s="16" t="s">
        <v>29</v>
      </c>
      <c r="I4" s="16" t="s">
        <v>33</v>
      </c>
      <c r="J4" s="16" t="s">
        <v>34</v>
      </c>
      <c r="K4" s="16" t="s">
        <v>38</v>
      </c>
      <c r="L4" s="16" t="s">
        <v>39</v>
      </c>
      <c r="M4" s="16" t="s">
        <v>282</v>
      </c>
      <c r="N4" s="49" t="s">
        <v>37</v>
      </c>
      <c r="O4" s="16" t="s">
        <v>32</v>
      </c>
      <c r="P4" s="16" t="s">
        <v>31</v>
      </c>
      <c r="Q4" s="16" t="s">
        <v>30</v>
      </c>
      <c r="R4" s="16" t="s">
        <v>29</v>
      </c>
      <c r="S4" s="16" t="s">
        <v>33</v>
      </c>
      <c r="T4" s="16" t="s">
        <v>34</v>
      </c>
      <c r="U4" s="16" t="s">
        <v>38</v>
      </c>
      <c r="V4" s="16" t="s">
        <v>39</v>
      </c>
    </row>
    <row r="5" spans="1:22" x14ac:dyDescent="0.25">
      <c r="A5" s="16">
        <v>300</v>
      </c>
      <c r="B5" s="18">
        <v>0</v>
      </c>
      <c r="C5" s="19" t="s">
        <v>267</v>
      </c>
      <c r="D5" s="19" t="s">
        <v>55</v>
      </c>
      <c r="E5" s="16" t="s">
        <v>55</v>
      </c>
      <c r="F5" s="19" t="s">
        <v>55</v>
      </c>
      <c r="G5" s="20" t="s">
        <v>55</v>
      </c>
      <c r="H5" s="19" t="s">
        <v>55</v>
      </c>
      <c r="I5" s="20" t="s">
        <v>55</v>
      </c>
      <c r="J5" s="19" t="s">
        <v>55</v>
      </c>
      <c r="K5" s="20" t="s">
        <v>55</v>
      </c>
      <c r="L5" s="20" t="s">
        <v>55</v>
      </c>
      <c r="M5" s="19" t="s">
        <v>267</v>
      </c>
      <c r="N5" s="19" t="s">
        <v>55</v>
      </c>
      <c r="O5" s="33" t="s">
        <v>55</v>
      </c>
      <c r="P5" s="19" t="s">
        <v>55</v>
      </c>
      <c r="Q5" s="20" t="s">
        <v>55</v>
      </c>
      <c r="R5" s="19" t="s">
        <v>55</v>
      </c>
      <c r="S5" s="20" t="s">
        <v>55</v>
      </c>
      <c r="T5" s="20" t="s">
        <v>55</v>
      </c>
      <c r="U5" s="20" t="s">
        <v>55</v>
      </c>
      <c r="V5" s="20" t="s">
        <v>55</v>
      </c>
    </row>
    <row r="6" spans="1:22" x14ac:dyDescent="0.25">
      <c r="A6" s="16">
        <v>300</v>
      </c>
      <c r="B6" s="18">
        <v>435</v>
      </c>
      <c r="C6" s="19" t="s">
        <v>267</v>
      </c>
      <c r="D6" s="19" t="s">
        <v>55</v>
      </c>
      <c r="E6" s="21" t="s">
        <v>55</v>
      </c>
      <c r="F6" s="19" t="s">
        <v>55</v>
      </c>
      <c r="G6" s="20" t="s">
        <v>55</v>
      </c>
      <c r="H6" s="19" t="s">
        <v>55</v>
      </c>
      <c r="I6" s="20" t="s">
        <v>55</v>
      </c>
      <c r="J6" s="19" t="s">
        <v>55</v>
      </c>
      <c r="K6" s="20" t="s">
        <v>55</v>
      </c>
      <c r="L6" s="20" t="s">
        <v>55</v>
      </c>
      <c r="M6" s="19" t="s">
        <v>267</v>
      </c>
      <c r="N6" s="19" t="s">
        <v>55</v>
      </c>
      <c r="O6" s="21" t="s">
        <v>266</v>
      </c>
      <c r="P6" s="19" t="s">
        <v>55</v>
      </c>
      <c r="Q6" s="20" t="s">
        <v>55</v>
      </c>
      <c r="R6" s="19" t="s">
        <v>55</v>
      </c>
      <c r="S6" s="20" t="s">
        <v>55</v>
      </c>
      <c r="T6" s="20" t="s">
        <v>55</v>
      </c>
      <c r="U6" s="20" t="s">
        <v>55</v>
      </c>
      <c r="V6" s="20" t="s">
        <v>55</v>
      </c>
    </row>
    <row r="7" spans="1:22" x14ac:dyDescent="0.25">
      <c r="A7" s="16">
        <v>315</v>
      </c>
      <c r="B7" s="18">
        <v>0</v>
      </c>
      <c r="C7" s="19" t="s">
        <v>267</v>
      </c>
      <c r="D7" s="19" t="s">
        <v>55</v>
      </c>
      <c r="E7" s="33" t="s">
        <v>55</v>
      </c>
      <c r="F7" s="19" t="s">
        <v>55</v>
      </c>
      <c r="G7" s="20" t="s">
        <v>55</v>
      </c>
      <c r="H7" s="19" t="s">
        <v>55</v>
      </c>
      <c r="I7" s="20" t="s">
        <v>55</v>
      </c>
      <c r="J7" s="19" t="s">
        <v>55</v>
      </c>
      <c r="K7" s="20" t="s">
        <v>55</v>
      </c>
      <c r="L7" s="20" t="s">
        <v>55</v>
      </c>
      <c r="M7" s="19" t="s">
        <v>267</v>
      </c>
      <c r="N7" s="19" t="s">
        <v>55</v>
      </c>
      <c r="O7" s="33" t="s">
        <v>55</v>
      </c>
      <c r="P7" s="19" t="s">
        <v>55</v>
      </c>
      <c r="Q7" s="20" t="s">
        <v>55</v>
      </c>
      <c r="R7" s="19" t="s">
        <v>55</v>
      </c>
      <c r="S7" s="20" t="s">
        <v>55</v>
      </c>
      <c r="T7" s="20" t="s">
        <v>55</v>
      </c>
      <c r="U7" s="20" t="s">
        <v>55</v>
      </c>
      <c r="V7" s="20" t="s">
        <v>55</v>
      </c>
    </row>
    <row r="8" spans="1:22" x14ac:dyDescent="0.25">
      <c r="A8" s="16">
        <v>315</v>
      </c>
      <c r="B8" s="18">
        <v>457</v>
      </c>
      <c r="C8" s="19" t="s">
        <v>267</v>
      </c>
      <c r="D8" s="19" t="s">
        <v>55</v>
      </c>
      <c r="E8" s="21" t="s">
        <v>55</v>
      </c>
      <c r="F8" s="19" t="s">
        <v>55</v>
      </c>
      <c r="G8" s="20" t="s">
        <v>55</v>
      </c>
      <c r="H8" s="19" t="s">
        <v>55</v>
      </c>
      <c r="I8" s="20" t="s">
        <v>55</v>
      </c>
      <c r="J8" s="19" t="s">
        <v>55</v>
      </c>
      <c r="K8" s="20" t="s">
        <v>55</v>
      </c>
      <c r="L8" s="20" t="s">
        <v>55</v>
      </c>
      <c r="M8" s="19" t="s">
        <v>267</v>
      </c>
      <c r="N8" s="19" t="s">
        <v>55</v>
      </c>
      <c r="O8" s="21" t="s">
        <v>266</v>
      </c>
      <c r="P8" s="19" t="s">
        <v>55</v>
      </c>
      <c r="Q8" s="20" t="s">
        <v>55</v>
      </c>
      <c r="R8" s="19" t="s">
        <v>55</v>
      </c>
      <c r="S8" s="20" t="s">
        <v>55</v>
      </c>
      <c r="T8" s="20" t="s">
        <v>55</v>
      </c>
      <c r="U8" s="20" t="s">
        <v>55</v>
      </c>
      <c r="V8" s="20" t="s">
        <v>55</v>
      </c>
    </row>
    <row r="9" spans="1:22" x14ac:dyDescent="0.25">
      <c r="A9" s="16">
        <v>500</v>
      </c>
      <c r="B9" s="18">
        <v>0</v>
      </c>
      <c r="C9" s="19" t="s">
        <v>267</v>
      </c>
      <c r="D9" s="19" t="s">
        <v>55</v>
      </c>
      <c r="E9" s="33" t="s">
        <v>55</v>
      </c>
      <c r="F9" s="19" t="s">
        <v>55</v>
      </c>
      <c r="G9" s="20" t="s">
        <v>55</v>
      </c>
      <c r="H9" s="19" t="s">
        <v>55</v>
      </c>
      <c r="I9" s="20" t="s">
        <v>55</v>
      </c>
      <c r="J9" s="19" t="s">
        <v>55</v>
      </c>
      <c r="K9" s="20" t="s">
        <v>55</v>
      </c>
      <c r="L9" s="20" t="s">
        <v>55</v>
      </c>
      <c r="M9" s="19" t="s">
        <v>267</v>
      </c>
      <c r="N9" s="19" t="s">
        <v>55</v>
      </c>
      <c r="O9" s="33" t="s">
        <v>55</v>
      </c>
      <c r="P9" s="19" t="s">
        <v>55</v>
      </c>
      <c r="Q9" s="20" t="s">
        <v>55</v>
      </c>
      <c r="R9" s="19" t="s">
        <v>55</v>
      </c>
      <c r="S9" s="20" t="s">
        <v>55</v>
      </c>
      <c r="T9" s="20" t="s">
        <v>55</v>
      </c>
      <c r="U9" s="20" t="s">
        <v>55</v>
      </c>
      <c r="V9" s="20" t="s">
        <v>55</v>
      </c>
    </row>
    <row r="10" spans="1:22" x14ac:dyDescent="0.25">
      <c r="A10" s="16">
        <v>500</v>
      </c>
      <c r="B10" s="18">
        <v>725</v>
      </c>
      <c r="C10" s="19" t="s">
        <v>267</v>
      </c>
      <c r="D10" s="19" t="s">
        <v>55</v>
      </c>
      <c r="E10" s="21" t="s">
        <v>55</v>
      </c>
      <c r="F10" s="19" t="s">
        <v>55</v>
      </c>
      <c r="G10" s="20" t="s">
        <v>55</v>
      </c>
      <c r="H10" s="19" t="s">
        <v>55</v>
      </c>
      <c r="I10" s="20" t="s">
        <v>55</v>
      </c>
      <c r="J10" s="19" t="s">
        <v>55</v>
      </c>
      <c r="K10" s="20" t="s">
        <v>55</v>
      </c>
      <c r="L10" s="20" t="s">
        <v>55</v>
      </c>
      <c r="M10" s="19" t="s">
        <v>267</v>
      </c>
      <c r="N10" s="19" t="s">
        <v>55</v>
      </c>
      <c r="O10" s="21" t="s">
        <v>266</v>
      </c>
      <c r="P10" s="19" t="s">
        <v>55</v>
      </c>
      <c r="Q10" s="20" t="s">
        <v>55</v>
      </c>
      <c r="R10" s="19" t="s">
        <v>55</v>
      </c>
      <c r="S10" s="20" t="s">
        <v>55</v>
      </c>
      <c r="T10" s="20" t="s">
        <v>55</v>
      </c>
      <c r="U10" s="20" t="s">
        <v>55</v>
      </c>
      <c r="V10" s="20" t="s">
        <v>55</v>
      </c>
    </row>
    <row r="11" spans="1:22" x14ac:dyDescent="0.25">
      <c r="A11" s="16">
        <v>750</v>
      </c>
      <c r="B11" s="18">
        <v>0</v>
      </c>
      <c r="C11" s="19" t="s">
        <v>267</v>
      </c>
      <c r="D11" s="19" t="s">
        <v>55</v>
      </c>
      <c r="E11" s="33" t="s">
        <v>55</v>
      </c>
      <c r="F11" s="19" t="s">
        <v>55</v>
      </c>
      <c r="G11" s="20" t="s">
        <v>55</v>
      </c>
      <c r="H11" s="19" t="s">
        <v>55</v>
      </c>
      <c r="I11" s="20" t="s">
        <v>55</v>
      </c>
      <c r="J11" s="19" t="s">
        <v>55</v>
      </c>
      <c r="K11" s="20" t="s">
        <v>55</v>
      </c>
      <c r="L11" s="20" t="s">
        <v>55</v>
      </c>
      <c r="M11" s="19" t="s">
        <v>267</v>
      </c>
      <c r="N11" s="19" t="s">
        <v>55</v>
      </c>
      <c r="O11" s="33" t="s">
        <v>55</v>
      </c>
      <c r="P11" s="19" t="s">
        <v>55</v>
      </c>
      <c r="Q11" s="20" t="s">
        <v>55</v>
      </c>
      <c r="R11" s="19" t="s">
        <v>55</v>
      </c>
      <c r="S11" s="20" t="s">
        <v>55</v>
      </c>
      <c r="T11" s="20" t="s">
        <v>55</v>
      </c>
      <c r="U11" s="20" t="s">
        <v>55</v>
      </c>
      <c r="V11" s="20" t="s">
        <v>55</v>
      </c>
    </row>
    <row r="12" spans="1:22" x14ac:dyDescent="0.25">
      <c r="A12" s="16">
        <v>750</v>
      </c>
      <c r="B12" s="18">
        <v>1087</v>
      </c>
      <c r="C12" s="19" t="s">
        <v>267</v>
      </c>
      <c r="D12" s="19" t="s">
        <v>55</v>
      </c>
      <c r="E12" s="21" t="s">
        <v>55</v>
      </c>
      <c r="F12" s="19" t="s">
        <v>55</v>
      </c>
      <c r="G12" s="20" t="s">
        <v>55</v>
      </c>
      <c r="H12" s="19" t="s">
        <v>55</v>
      </c>
      <c r="I12" s="20" t="s">
        <v>55</v>
      </c>
      <c r="J12" s="19" t="s">
        <v>55</v>
      </c>
      <c r="K12" s="20" t="s">
        <v>55</v>
      </c>
      <c r="L12" s="20" t="s">
        <v>55</v>
      </c>
      <c r="M12" s="19" t="s">
        <v>267</v>
      </c>
      <c r="N12" s="19" t="s">
        <v>55</v>
      </c>
      <c r="O12" s="21" t="s">
        <v>266</v>
      </c>
      <c r="P12" s="19" t="s">
        <v>55</v>
      </c>
      <c r="Q12" s="20" t="s">
        <v>55</v>
      </c>
      <c r="R12" s="19" t="s">
        <v>55</v>
      </c>
      <c r="S12" s="20" t="s">
        <v>55</v>
      </c>
      <c r="T12" s="20" t="s">
        <v>55</v>
      </c>
      <c r="U12" s="20" t="s">
        <v>55</v>
      </c>
      <c r="V12" s="20" t="s">
        <v>55</v>
      </c>
    </row>
    <row r="13" spans="1:22" x14ac:dyDescent="0.25">
      <c r="A13" s="16">
        <v>800</v>
      </c>
      <c r="B13" s="18">
        <v>0</v>
      </c>
      <c r="C13" s="19" t="s">
        <v>267</v>
      </c>
      <c r="D13" s="19" t="s">
        <v>55</v>
      </c>
      <c r="E13" s="33" t="s">
        <v>55</v>
      </c>
      <c r="F13" s="19" t="s">
        <v>55</v>
      </c>
      <c r="G13" s="20" t="s">
        <v>55</v>
      </c>
      <c r="H13" s="19" t="s">
        <v>55</v>
      </c>
      <c r="I13" s="20" t="s">
        <v>55</v>
      </c>
      <c r="J13" s="19" t="s">
        <v>55</v>
      </c>
      <c r="K13" s="20" t="s">
        <v>55</v>
      </c>
      <c r="L13" s="20" t="s">
        <v>55</v>
      </c>
      <c r="M13" s="19" t="s">
        <v>267</v>
      </c>
      <c r="N13" s="19" t="s">
        <v>55</v>
      </c>
      <c r="O13" s="33" t="s">
        <v>55</v>
      </c>
      <c r="P13" s="19" t="s">
        <v>55</v>
      </c>
      <c r="Q13" s="20" t="s">
        <v>55</v>
      </c>
      <c r="R13" s="19" t="s">
        <v>55</v>
      </c>
      <c r="S13" s="20" t="s">
        <v>55</v>
      </c>
      <c r="T13" s="20" t="s">
        <v>55</v>
      </c>
      <c r="U13" s="20" t="s">
        <v>55</v>
      </c>
      <c r="V13" s="20" t="s">
        <v>55</v>
      </c>
    </row>
    <row r="14" spans="1:22" x14ac:dyDescent="0.25">
      <c r="A14" s="16">
        <v>800</v>
      </c>
      <c r="B14" s="18">
        <v>1160</v>
      </c>
      <c r="C14" s="19" t="s">
        <v>267</v>
      </c>
      <c r="D14" s="19" t="s">
        <v>55</v>
      </c>
      <c r="E14" s="21" t="s">
        <v>55</v>
      </c>
      <c r="F14" s="19" t="s">
        <v>55</v>
      </c>
      <c r="G14" s="20" t="s">
        <v>55</v>
      </c>
      <c r="H14" s="19" t="s">
        <v>55</v>
      </c>
      <c r="I14" s="20" t="s">
        <v>55</v>
      </c>
      <c r="J14" s="19" t="s">
        <v>55</v>
      </c>
      <c r="K14" s="20" t="s">
        <v>55</v>
      </c>
      <c r="L14" s="20" t="s">
        <v>55</v>
      </c>
      <c r="M14" s="19" t="s">
        <v>267</v>
      </c>
      <c r="N14" s="19" t="s">
        <v>55</v>
      </c>
      <c r="O14" s="21" t="s">
        <v>266</v>
      </c>
      <c r="P14" s="19" t="s">
        <v>55</v>
      </c>
      <c r="Q14" s="20" t="s">
        <v>55</v>
      </c>
      <c r="R14" s="19" t="s">
        <v>55</v>
      </c>
      <c r="S14" s="20" t="s">
        <v>55</v>
      </c>
      <c r="T14" s="20" t="s">
        <v>55</v>
      </c>
      <c r="U14" s="20" t="s">
        <v>55</v>
      </c>
      <c r="V14" s="20" t="s">
        <v>55</v>
      </c>
    </row>
    <row r="15" spans="1:22" x14ac:dyDescent="0.25">
      <c r="A15" s="16">
        <v>1000</v>
      </c>
      <c r="B15" s="18">
        <v>0</v>
      </c>
      <c r="C15" s="19" t="s">
        <v>269</v>
      </c>
      <c r="D15" s="19" t="s">
        <v>55</v>
      </c>
      <c r="E15" s="33" t="s">
        <v>55</v>
      </c>
      <c r="F15" s="19" t="s">
        <v>55</v>
      </c>
      <c r="G15" s="20" t="s">
        <v>55</v>
      </c>
      <c r="H15" s="19" t="s">
        <v>55</v>
      </c>
      <c r="I15" s="20" t="s">
        <v>55</v>
      </c>
      <c r="J15" s="19" t="s">
        <v>55</v>
      </c>
      <c r="K15" s="20" t="s">
        <v>55</v>
      </c>
      <c r="L15" s="20" t="s">
        <v>55</v>
      </c>
      <c r="M15" s="19" t="s">
        <v>269</v>
      </c>
      <c r="N15" s="19" t="s">
        <v>55</v>
      </c>
      <c r="O15" s="33" t="s">
        <v>55</v>
      </c>
      <c r="P15" s="19" t="s">
        <v>55</v>
      </c>
      <c r="Q15" s="20" t="s">
        <v>55</v>
      </c>
      <c r="R15" s="19" t="s">
        <v>55</v>
      </c>
      <c r="S15" s="20" t="s">
        <v>55</v>
      </c>
      <c r="T15" s="20" t="s">
        <v>55</v>
      </c>
      <c r="U15" s="20" t="s">
        <v>55</v>
      </c>
      <c r="V15" s="20" t="s">
        <v>55</v>
      </c>
    </row>
    <row r="16" spans="1:22" ht="18" x14ac:dyDescent="0.35">
      <c r="A16" s="16">
        <v>1000</v>
      </c>
      <c r="B16" s="18">
        <v>320</v>
      </c>
      <c r="C16" s="16" t="s">
        <v>55</v>
      </c>
      <c r="D16" s="49" t="s">
        <v>92</v>
      </c>
      <c r="E16" s="16" t="s">
        <v>93</v>
      </c>
      <c r="F16" s="13" t="s">
        <v>94</v>
      </c>
      <c r="G16" s="16" t="s">
        <v>36</v>
      </c>
      <c r="H16" s="21" t="s">
        <v>95</v>
      </c>
      <c r="I16" s="20" t="s">
        <v>352</v>
      </c>
      <c r="J16" s="21" t="s">
        <v>96</v>
      </c>
      <c r="K16" s="16" t="s">
        <v>103</v>
      </c>
      <c r="L16" s="16" t="s">
        <v>353</v>
      </c>
      <c r="M16" s="49" t="s">
        <v>55</v>
      </c>
      <c r="N16" s="49" t="s">
        <v>92</v>
      </c>
      <c r="O16" s="16" t="s">
        <v>93</v>
      </c>
      <c r="P16" s="21" t="s">
        <v>97</v>
      </c>
      <c r="Q16" s="16" t="s">
        <v>36</v>
      </c>
      <c r="R16" s="21" t="s">
        <v>98</v>
      </c>
      <c r="S16" s="20" t="s">
        <v>227</v>
      </c>
      <c r="T16" s="22" t="s">
        <v>99</v>
      </c>
      <c r="U16" s="16" t="s">
        <v>104</v>
      </c>
      <c r="V16" s="16" t="s">
        <v>354</v>
      </c>
    </row>
    <row r="17" spans="1:163" ht="18" x14ac:dyDescent="0.35">
      <c r="A17" s="16">
        <v>1000</v>
      </c>
      <c r="B17" s="18">
        <v>640.1</v>
      </c>
      <c r="C17" s="16" t="s">
        <v>55</v>
      </c>
      <c r="D17" s="49" t="s">
        <v>92</v>
      </c>
      <c r="E17" s="16" t="s">
        <v>93</v>
      </c>
      <c r="F17" s="13" t="s">
        <v>100</v>
      </c>
      <c r="G17" s="16" t="s">
        <v>36</v>
      </c>
      <c r="H17" s="21" t="s">
        <v>101</v>
      </c>
      <c r="I17" s="20" t="s">
        <v>352</v>
      </c>
      <c r="J17" s="21" t="s">
        <v>96</v>
      </c>
      <c r="K17" s="16" t="s">
        <v>103</v>
      </c>
      <c r="L17" s="182" t="s">
        <v>353</v>
      </c>
      <c r="M17" s="49" t="s">
        <v>55</v>
      </c>
      <c r="N17" s="49" t="s">
        <v>92</v>
      </c>
      <c r="O17" s="16" t="s">
        <v>93</v>
      </c>
      <c r="P17" s="21" t="s">
        <v>94</v>
      </c>
      <c r="Q17" s="16" t="s">
        <v>36</v>
      </c>
      <c r="R17" s="21" t="s">
        <v>102</v>
      </c>
      <c r="S17" s="20" t="s">
        <v>227</v>
      </c>
      <c r="T17" s="22" t="s">
        <v>99</v>
      </c>
      <c r="U17" s="16" t="s">
        <v>104</v>
      </c>
      <c r="V17" s="182" t="s">
        <v>354</v>
      </c>
    </row>
    <row r="18" spans="1:163" ht="18" x14ac:dyDescent="0.35">
      <c r="A18" s="16">
        <v>1000</v>
      </c>
      <c r="B18" s="18">
        <v>800.1</v>
      </c>
      <c r="C18" s="16" t="s">
        <v>55</v>
      </c>
      <c r="D18" s="49" t="s">
        <v>92</v>
      </c>
      <c r="E18" s="16" t="s">
        <v>93</v>
      </c>
      <c r="F18" s="13" t="s">
        <v>109</v>
      </c>
      <c r="G18" s="16" t="s">
        <v>36</v>
      </c>
      <c r="H18" s="21" t="s">
        <v>110</v>
      </c>
      <c r="I18" s="20" t="s">
        <v>352</v>
      </c>
      <c r="J18" s="21" t="s">
        <v>96</v>
      </c>
      <c r="K18" s="16" t="s">
        <v>103</v>
      </c>
      <c r="L18" s="182" t="s">
        <v>353</v>
      </c>
      <c r="M18" s="49" t="s">
        <v>55</v>
      </c>
      <c r="N18" s="49" t="s">
        <v>92</v>
      </c>
      <c r="O18" s="16" t="s">
        <v>93</v>
      </c>
      <c r="P18" s="21" t="s">
        <v>106</v>
      </c>
      <c r="Q18" s="16" t="s">
        <v>36</v>
      </c>
      <c r="R18" s="21" t="s">
        <v>107</v>
      </c>
      <c r="S18" s="20" t="s">
        <v>227</v>
      </c>
      <c r="T18" s="22" t="s">
        <v>99</v>
      </c>
      <c r="U18" s="16" t="s">
        <v>104</v>
      </c>
      <c r="V18" s="182" t="s">
        <v>354</v>
      </c>
    </row>
    <row r="19" spans="1:163" ht="18" x14ac:dyDescent="0.35">
      <c r="A19" s="16">
        <v>1000</v>
      </c>
      <c r="B19" s="18">
        <v>960.1</v>
      </c>
      <c r="C19" s="16" t="s">
        <v>55</v>
      </c>
      <c r="D19" s="49" t="s">
        <v>92</v>
      </c>
      <c r="E19" s="16" t="s">
        <v>93</v>
      </c>
      <c r="F19" s="13" t="s">
        <v>108</v>
      </c>
      <c r="G19" s="16" t="s">
        <v>36</v>
      </c>
      <c r="H19" s="21" t="s">
        <v>105</v>
      </c>
      <c r="I19" s="20" t="s">
        <v>352</v>
      </c>
      <c r="J19" s="21" t="s">
        <v>113</v>
      </c>
      <c r="K19" s="16" t="s">
        <v>103</v>
      </c>
      <c r="L19" s="182" t="s">
        <v>353</v>
      </c>
      <c r="M19" s="49" t="s">
        <v>55</v>
      </c>
      <c r="N19" s="49" t="s">
        <v>92</v>
      </c>
      <c r="O19" s="16" t="s">
        <v>93</v>
      </c>
      <c r="P19" s="21" t="s">
        <v>100</v>
      </c>
      <c r="Q19" s="16" t="s">
        <v>36</v>
      </c>
      <c r="R19" s="21" t="s">
        <v>111</v>
      </c>
      <c r="S19" s="20" t="s">
        <v>227</v>
      </c>
      <c r="T19" s="22" t="s">
        <v>112</v>
      </c>
      <c r="U19" s="16" t="s">
        <v>104</v>
      </c>
      <c r="V19" s="182" t="s">
        <v>354</v>
      </c>
    </row>
    <row r="20" spans="1:163" ht="18" x14ac:dyDescent="0.35">
      <c r="A20" s="16">
        <v>1000</v>
      </c>
      <c r="B20" s="18">
        <v>1120.0999999999999</v>
      </c>
      <c r="C20" s="16" t="s">
        <v>55</v>
      </c>
      <c r="D20" s="49" t="s">
        <v>92</v>
      </c>
      <c r="E20" s="16" t="s">
        <v>93</v>
      </c>
      <c r="F20" s="13" t="s">
        <v>114</v>
      </c>
      <c r="G20" s="16" t="s">
        <v>36</v>
      </c>
      <c r="H20" s="21" t="s">
        <v>115</v>
      </c>
      <c r="I20" s="20" t="s">
        <v>352</v>
      </c>
      <c r="J20" s="21" t="s">
        <v>113</v>
      </c>
      <c r="K20" s="16" t="s">
        <v>103</v>
      </c>
      <c r="L20" s="182" t="s">
        <v>353</v>
      </c>
      <c r="M20" s="49" t="s">
        <v>55</v>
      </c>
      <c r="N20" s="49" t="s">
        <v>92</v>
      </c>
      <c r="O20" s="16" t="s">
        <v>93</v>
      </c>
      <c r="P20" s="21" t="s">
        <v>109</v>
      </c>
      <c r="Q20" s="16" t="s">
        <v>36</v>
      </c>
      <c r="R20" s="21" t="s">
        <v>116</v>
      </c>
      <c r="S20" s="20" t="s">
        <v>227</v>
      </c>
      <c r="T20" s="22" t="s">
        <v>112</v>
      </c>
      <c r="U20" s="16" t="s">
        <v>104</v>
      </c>
      <c r="V20" s="182" t="s">
        <v>354</v>
      </c>
    </row>
    <row r="21" spans="1:163" ht="18" x14ac:dyDescent="0.35">
      <c r="A21" s="16">
        <v>1000</v>
      </c>
      <c r="B21" s="18">
        <v>1280.0999999999999</v>
      </c>
      <c r="C21" s="16" t="s">
        <v>55</v>
      </c>
      <c r="D21" s="49" t="s">
        <v>92</v>
      </c>
      <c r="E21" s="16" t="s">
        <v>93</v>
      </c>
      <c r="F21" s="13" t="s">
        <v>114</v>
      </c>
      <c r="G21" s="16" t="s">
        <v>65</v>
      </c>
      <c r="H21" s="21" t="s">
        <v>115</v>
      </c>
      <c r="I21" s="20" t="s">
        <v>352</v>
      </c>
      <c r="J21" s="21" t="s">
        <v>113</v>
      </c>
      <c r="K21" s="16" t="s">
        <v>103</v>
      </c>
      <c r="L21" s="182" t="s">
        <v>353</v>
      </c>
      <c r="M21" s="49" t="s">
        <v>55</v>
      </c>
      <c r="N21" s="49" t="s">
        <v>92</v>
      </c>
      <c r="O21" s="16" t="s">
        <v>93</v>
      </c>
      <c r="P21" s="21" t="s">
        <v>108</v>
      </c>
      <c r="Q21" s="16" t="s">
        <v>36</v>
      </c>
      <c r="R21" s="21" t="s">
        <v>117</v>
      </c>
      <c r="S21" s="20" t="s">
        <v>227</v>
      </c>
      <c r="T21" s="22" t="s">
        <v>112</v>
      </c>
      <c r="U21" s="16" t="s">
        <v>104</v>
      </c>
      <c r="V21" s="182" t="s">
        <v>354</v>
      </c>
    </row>
    <row r="22" spans="1:163" ht="18" x14ac:dyDescent="0.35">
      <c r="A22" s="16">
        <v>1000</v>
      </c>
      <c r="B22" s="18">
        <v>1440.1</v>
      </c>
      <c r="C22" s="16" t="s">
        <v>55</v>
      </c>
      <c r="D22" s="49" t="s">
        <v>92</v>
      </c>
      <c r="E22" s="16" t="s">
        <v>93</v>
      </c>
      <c r="F22" s="13" t="s">
        <v>114</v>
      </c>
      <c r="G22" s="16" t="s">
        <v>65</v>
      </c>
      <c r="H22" s="21" t="s">
        <v>115</v>
      </c>
      <c r="I22" s="20" t="s">
        <v>352</v>
      </c>
      <c r="J22" s="21" t="s">
        <v>113</v>
      </c>
      <c r="K22" s="16" t="s">
        <v>103</v>
      </c>
      <c r="L22" s="182" t="s">
        <v>353</v>
      </c>
      <c r="M22" s="49" t="s">
        <v>55</v>
      </c>
      <c r="N22" s="49" t="s">
        <v>92</v>
      </c>
      <c r="O22" s="16" t="s">
        <v>93</v>
      </c>
      <c r="P22" s="21" t="s">
        <v>118</v>
      </c>
      <c r="Q22" s="16" t="s">
        <v>36</v>
      </c>
      <c r="R22" s="21" t="s">
        <v>119</v>
      </c>
      <c r="S22" s="20" t="s">
        <v>227</v>
      </c>
      <c r="T22" s="22" t="s">
        <v>112</v>
      </c>
      <c r="U22" s="16" t="s">
        <v>104</v>
      </c>
      <c r="V22" s="182" t="s">
        <v>354</v>
      </c>
    </row>
    <row r="23" spans="1:163" x14ac:dyDescent="0.25">
      <c r="A23" s="16">
        <v>1000</v>
      </c>
      <c r="B23" s="18">
        <v>1450</v>
      </c>
      <c r="C23" s="21" t="s">
        <v>266</v>
      </c>
      <c r="D23" s="21" t="s">
        <v>55</v>
      </c>
      <c r="E23" s="33" t="s">
        <v>55</v>
      </c>
      <c r="F23" s="19" t="s">
        <v>55</v>
      </c>
      <c r="G23" s="20" t="s">
        <v>55</v>
      </c>
      <c r="H23" s="19" t="s">
        <v>55</v>
      </c>
      <c r="I23" s="20" t="s">
        <v>55</v>
      </c>
      <c r="J23" s="19" t="s">
        <v>55</v>
      </c>
      <c r="K23" s="20" t="s">
        <v>55</v>
      </c>
      <c r="L23" s="20" t="s">
        <v>55</v>
      </c>
      <c r="M23" s="21" t="s">
        <v>266</v>
      </c>
      <c r="N23" s="21" t="s">
        <v>55</v>
      </c>
      <c r="O23" s="20" t="s">
        <v>55</v>
      </c>
      <c r="P23" s="19" t="s">
        <v>55</v>
      </c>
      <c r="Q23" s="20" t="s">
        <v>55</v>
      </c>
      <c r="R23" s="19" t="s">
        <v>55</v>
      </c>
      <c r="S23" s="20" t="s">
        <v>55</v>
      </c>
      <c r="T23" s="20" t="s">
        <v>55</v>
      </c>
      <c r="U23" s="20" t="s">
        <v>55</v>
      </c>
      <c r="V23" s="20" t="s">
        <v>55</v>
      </c>
    </row>
    <row r="24" spans="1:163" x14ac:dyDescent="0.25">
      <c r="X24" s="227" t="str">
        <f>C4</f>
        <v>Comments</v>
      </c>
      <c r="Y24" s="227"/>
      <c r="Z24" s="227"/>
      <c r="AA24" s="227"/>
      <c r="AB24" s="227"/>
      <c r="AC24" s="227"/>
      <c r="AD24" s="227"/>
      <c r="AE24" s="227" t="str">
        <f>D4</f>
        <v>Trip Unit</v>
      </c>
      <c r="AF24" s="227"/>
      <c r="AG24" s="227"/>
      <c r="AH24" s="227"/>
      <c r="AI24" s="227"/>
      <c r="AJ24" s="227"/>
      <c r="AK24" s="227"/>
      <c r="AL24" s="227" t="str">
        <f>E4</f>
        <v>In</v>
      </c>
      <c r="AM24" s="227"/>
      <c r="AN24" s="227"/>
      <c r="AO24" s="227"/>
      <c r="AP24" s="227"/>
      <c r="AQ24" s="227"/>
      <c r="AR24" s="227"/>
      <c r="AS24" s="227" t="str">
        <f>F4</f>
        <v>Ir</v>
      </c>
      <c r="AT24" s="227"/>
      <c r="AU24" s="227"/>
      <c r="AV24" s="227"/>
      <c r="AW24" s="227"/>
      <c r="AX24" s="227"/>
      <c r="AY24" s="227"/>
      <c r="AZ24" s="227" t="str">
        <f>G4</f>
        <v>tr</v>
      </c>
      <c r="BA24" s="227"/>
      <c r="BB24" s="227"/>
      <c r="BC24" s="227"/>
      <c r="BD24" s="227"/>
      <c r="BE24" s="227"/>
      <c r="BF24" s="227"/>
      <c r="BG24" s="227" t="str">
        <f>H4</f>
        <v>Isd</v>
      </c>
      <c r="BH24" s="227"/>
      <c r="BI24" s="227"/>
      <c r="BJ24" s="227"/>
      <c r="BK24" s="227"/>
      <c r="BL24" s="227"/>
      <c r="BM24" s="227"/>
      <c r="BN24" s="227" t="str">
        <f>I4</f>
        <v>tsd</v>
      </c>
      <c r="BO24" s="227"/>
      <c r="BP24" s="227"/>
      <c r="BQ24" s="227"/>
      <c r="BR24" s="227"/>
      <c r="BS24" s="227"/>
      <c r="BT24" s="227"/>
      <c r="BU24" s="227" t="str">
        <f>J4</f>
        <v>Ii</v>
      </c>
      <c r="BV24" s="227"/>
      <c r="BW24" s="227"/>
      <c r="BX24" s="227"/>
      <c r="BY24" s="227"/>
      <c r="BZ24" s="227"/>
      <c r="CA24" s="227"/>
      <c r="CB24" s="227" t="str">
        <f>K4</f>
        <v>Ig</v>
      </c>
      <c r="CC24" s="227"/>
      <c r="CD24" s="227"/>
      <c r="CE24" s="227"/>
      <c r="CF24" s="227"/>
      <c r="CG24" s="227"/>
      <c r="CH24" s="227"/>
      <c r="CI24" s="227" t="str">
        <f>L4</f>
        <v>tg</v>
      </c>
      <c r="CJ24" s="227"/>
      <c r="CK24" s="227"/>
      <c r="CL24" s="227"/>
      <c r="CM24" s="227"/>
      <c r="CN24" s="227"/>
      <c r="CO24" s="227"/>
      <c r="CP24" s="227" t="str">
        <f>M4</f>
        <v>Comments</v>
      </c>
      <c r="CQ24" s="227"/>
      <c r="CR24" s="227"/>
      <c r="CS24" s="227"/>
      <c r="CT24" s="227"/>
      <c r="CU24" s="227"/>
      <c r="CV24" s="227"/>
      <c r="CW24" s="227" t="str">
        <f>N4</f>
        <v>Trip Unit</v>
      </c>
      <c r="CX24" s="227"/>
      <c r="CY24" s="227"/>
      <c r="CZ24" s="227"/>
      <c r="DA24" s="227"/>
      <c r="DB24" s="227"/>
      <c r="DC24" s="227"/>
      <c r="DD24" s="227" t="str">
        <f>O4</f>
        <v>In</v>
      </c>
      <c r="DE24" s="227"/>
      <c r="DF24" s="227"/>
      <c r="DG24" s="227"/>
      <c r="DH24" s="227"/>
      <c r="DI24" s="227"/>
      <c r="DJ24" s="227"/>
      <c r="DK24" s="227" t="str">
        <f>P4</f>
        <v>Ir</v>
      </c>
      <c r="DL24" s="227"/>
      <c r="DM24" s="227"/>
      <c r="DN24" s="227"/>
      <c r="DO24" s="227"/>
      <c r="DP24" s="227"/>
      <c r="DQ24" s="227"/>
      <c r="DR24" s="227" t="str">
        <f>Q4</f>
        <v>tr</v>
      </c>
      <c r="DS24" s="227"/>
      <c r="DT24" s="227"/>
      <c r="DU24" s="227"/>
      <c r="DV24" s="227"/>
      <c r="DW24" s="227"/>
      <c r="DX24" s="227"/>
      <c r="DY24" s="227" t="str">
        <f>R4</f>
        <v>Isd</v>
      </c>
      <c r="DZ24" s="227"/>
      <c r="EA24" s="227"/>
      <c r="EB24" s="227"/>
      <c r="EC24" s="227"/>
      <c r="ED24" s="227"/>
      <c r="EE24" s="227"/>
      <c r="EF24" s="227" t="str">
        <f>S4</f>
        <v>tsd</v>
      </c>
      <c r="EG24" s="227"/>
      <c r="EH24" s="227"/>
      <c r="EI24" s="227"/>
      <c r="EJ24" s="227"/>
      <c r="EK24" s="227"/>
      <c r="EL24" s="227"/>
      <c r="EM24" s="227" t="str">
        <f>T4</f>
        <v>Ii</v>
      </c>
      <c r="EN24" s="227"/>
      <c r="EO24" s="227"/>
      <c r="EP24" s="227"/>
      <c r="EQ24" s="227"/>
      <c r="ER24" s="227"/>
      <c r="ES24" s="227"/>
      <c r="ET24" s="227" t="str">
        <f>U4</f>
        <v>Ig</v>
      </c>
      <c r="EU24" s="227"/>
      <c r="EV24" s="227"/>
      <c r="EW24" s="227"/>
      <c r="EX24" s="227"/>
      <c r="EY24" s="227"/>
      <c r="EZ24" s="227"/>
      <c r="FA24" s="227" t="str">
        <f>V4</f>
        <v>tg</v>
      </c>
      <c r="FB24" s="227"/>
      <c r="FC24" s="227"/>
      <c r="FD24" s="227"/>
      <c r="FE24" s="227"/>
      <c r="FF24" s="227"/>
      <c r="FG24" s="227"/>
    </row>
    <row r="25" spans="1:163" x14ac:dyDescent="0.25">
      <c r="Y25" s="28">
        <v>300</v>
      </c>
      <c r="Z25" s="28">
        <v>315</v>
      </c>
      <c r="AA25" s="28">
        <v>500</v>
      </c>
      <c r="AB25" s="28">
        <v>750</v>
      </c>
      <c r="AC25" s="28">
        <v>800</v>
      </c>
      <c r="AD25" s="28">
        <v>1000</v>
      </c>
      <c r="AF25" s="50">
        <v>300</v>
      </c>
      <c r="AG25" s="50">
        <v>315</v>
      </c>
      <c r="AH25" s="50">
        <v>500</v>
      </c>
      <c r="AI25" s="50">
        <v>750</v>
      </c>
      <c r="AJ25" s="50">
        <v>800</v>
      </c>
      <c r="AK25" s="50">
        <v>1000</v>
      </c>
      <c r="AL25" s="28"/>
      <c r="AM25" s="28">
        <v>300</v>
      </c>
      <c r="AN25" s="28">
        <v>315</v>
      </c>
      <c r="AO25" s="28">
        <v>500</v>
      </c>
      <c r="AP25" s="28">
        <v>750</v>
      </c>
      <c r="AQ25" s="28">
        <v>800</v>
      </c>
      <c r="AR25" s="28">
        <v>1000</v>
      </c>
      <c r="AS25" s="28"/>
      <c r="AT25" s="28">
        <v>300</v>
      </c>
      <c r="AU25" s="28">
        <v>315</v>
      </c>
      <c r="AV25" s="28">
        <v>500</v>
      </c>
      <c r="AW25" s="28">
        <v>750</v>
      </c>
      <c r="AX25" s="28">
        <v>800</v>
      </c>
      <c r="AY25" s="28">
        <v>1000</v>
      </c>
      <c r="AZ25" s="28"/>
      <c r="BA25" s="28">
        <v>300</v>
      </c>
      <c r="BB25" s="28">
        <v>315</v>
      </c>
      <c r="BC25" s="28">
        <v>500</v>
      </c>
      <c r="BD25" s="28">
        <v>750</v>
      </c>
      <c r="BE25" s="28">
        <v>800</v>
      </c>
      <c r="BF25" s="28">
        <v>1000</v>
      </c>
      <c r="BG25" s="28"/>
      <c r="BH25" s="28">
        <v>300</v>
      </c>
      <c r="BI25" s="28">
        <v>315</v>
      </c>
      <c r="BJ25" s="28">
        <v>500</v>
      </c>
      <c r="BK25" s="28">
        <v>750</v>
      </c>
      <c r="BL25" s="28">
        <v>800</v>
      </c>
      <c r="BM25" s="28">
        <v>1000</v>
      </c>
      <c r="BN25" s="28"/>
      <c r="BO25" s="28">
        <v>300</v>
      </c>
      <c r="BP25" s="28">
        <v>315</v>
      </c>
      <c r="BQ25" s="28">
        <v>500</v>
      </c>
      <c r="BR25" s="28">
        <v>750</v>
      </c>
      <c r="BS25" s="28">
        <v>800</v>
      </c>
      <c r="BT25" s="28">
        <v>1000</v>
      </c>
      <c r="BU25" s="28"/>
      <c r="BV25" s="28">
        <v>300</v>
      </c>
      <c r="BW25" s="28">
        <v>315</v>
      </c>
      <c r="BX25" s="28">
        <v>500</v>
      </c>
      <c r="BY25" s="28">
        <v>750</v>
      </c>
      <c r="BZ25" s="28">
        <v>800</v>
      </c>
      <c r="CA25" s="28">
        <v>1000</v>
      </c>
      <c r="CB25" s="28"/>
      <c r="CC25" s="28">
        <v>300</v>
      </c>
      <c r="CD25" s="28">
        <v>315</v>
      </c>
      <c r="CE25" s="28">
        <v>500</v>
      </c>
      <c r="CF25" s="28">
        <v>750</v>
      </c>
      <c r="CG25" s="28">
        <v>800</v>
      </c>
      <c r="CH25" s="28">
        <v>1000</v>
      </c>
      <c r="CI25" s="28"/>
      <c r="CJ25" s="28">
        <v>300</v>
      </c>
      <c r="CK25" s="28">
        <v>315</v>
      </c>
      <c r="CL25" s="28">
        <v>500</v>
      </c>
      <c r="CM25" s="28">
        <v>750</v>
      </c>
      <c r="CN25" s="28">
        <v>800</v>
      </c>
      <c r="CO25" s="28">
        <v>1000</v>
      </c>
      <c r="CP25" s="50"/>
      <c r="CQ25" s="50">
        <v>300</v>
      </c>
      <c r="CR25" s="50">
        <v>315</v>
      </c>
      <c r="CS25" s="50">
        <v>500</v>
      </c>
      <c r="CT25" s="50">
        <v>750</v>
      </c>
      <c r="CU25" s="50">
        <v>800</v>
      </c>
      <c r="CV25" s="50">
        <v>1000</v>
      </c>
      <c r="CW25" s="28"/>
      <c r="CX25" s="28">
        <v>300</v>
      </c>
      <c r="CY25" s="28">
        <v>315</v>
      </c>
      <c r="CZ25" s="28">
        <v>500</v>
      </c>
      <c r="DA25" s="28">
        <v>750</v>
      </c>
      <c r="DB25" s="28">
        <v>800</v>
      </c>
      <c r="DC25" s="28">
        <v>1000</v>
      </c>
      <c r="DD25" s="28"/>
      <c r="DE25" s="28">
        <v>300</v>
      </c>
      <c r="DF25" s="28">
        <v>315</v>
      </c>
      <c r="DG25" s="28">
        <v>500</v>
      </c>
      <c r="DH25" s="28">
        <v>750</v>
      </c>
      <c r="DI25" s="28">
        <v>800</v>
      </c>
      <c r="DJ25" s="28">
        <v>1000</v>
      </c>
      <c r="DK25" s="28"/>
      <c r="DL25" s="28">
        <v>300</v>
      </c>
      <c r="DM25" s="28">
        <v>315</v>
      </c>
      <c r="DN25" s="28">
        <v>500</v>
      </c>
      <c r="DO25" s="28">
        <v>750</v>
      </c>
      <c r="DP25" s="28">
        <v>800</v>
      </c>
      <c r="DQ25" s="28">
        <v>1000</v>
      </c>
      <c r="DR25" s="28"/>
      <c r="DS25" s="28">
        <v>300</v>
      </c>
      <c r="DT25" s="28">
        <v>315</v>
      </c>
      <c r="DU25" s="28">
        <v>500</v>
      </c>
      <c r="DV25" s="28">
        <v>750</v>
      </c>
      <c r="DW25" s="28">
        <v>800</v>
      </c>
      <c r="DX25" s="28">
        <v>1000</v>
      </c>
      <c r="DY25" s="28"/>
      <c r="DZ25" s="28">
        <v>300</v>
      </c>
      <c r="EA25" s="28">
        <v>315</v>
      </c>
      <c r="EB25" s="28">
        <v>500</v>
      </c>
      <c r="EC25" s="28">
        <v>750</v>
      </c>
      <c r="ED25" s="28">
        <v>800</v>
      </c>
      <c r="EE25" s="28">
        <v>1000</v>
      </c>
      <c r="EF25" s="34"/>
      <c r="EG25" s="34">
        <v>300</v>
      </c>
      <c r="EH25" s="34">
        <v>315</v>
      </c>
      <c r="EI25" s="34">
        <v>500</v>
      </c>
      <c r="EJ25" s="34">
        <v>750</v>
      </c>
      <c r="EK25" s="34">
        <v>800</v>
      </c>
      <c r="EL25" s="34">
        <v>1000</v>
      </c>
      <c r="EM25" s="34"/>
      <c r="EN25" s="34">
        <v>300</v>
      </c>
      <c r="EO25" s="34">
        <v>315</v>
      </c>
      <c r="EP25" s="34">
        <v>500</v>
      </c>
      <c r="EQ25" s="34">
        <v>750</v>
      </c>
      <c r="ER25" s="34">
        <v>800</v>
      </c>
      <c r="ES25" s="34">
        <v>1000</v>
      </c>
      <c r="ET25" s="34"/>
      <c r="EU25" s="34">
        <v>300</v>
      </c>
      <c r="EV25" s="34">
        <v>315</v>
      </c>
      <c r="EW25" s="34">
        <v>500</v>
      </c>
      <c r="EX25" s="34">
        <v>750</v>
      </c>
      <c r="EY25" s="34">
        <v>800</v>
      </c>
      <c r="EZ25" s="34">
        <v>1000</v>
      </c>
      <c r="FA25" s="34"/>
      <c r="FB25" s="34">
        <v>300</v>
      </c>
      <c r="FC25" s="34">
        <v>315</v>
      </c>
      <c r="FD25" s="34">
        <v>500</v>
      </c>
      <c r="FE25" s="34">
        <v>750</v>
      </c>
      <c r="FF25" s="34">
        <v>800</v>
      </c>
      <c r="FG25" s="34">
        <v>1000</v>
      </c>
    </row>
    <row r="26" spans="1:163" x14ac:dyDescent="0.25">
      <c r="V26" s="18"/>
      <c r="X26" s="27">
        <v>0</v>
      </c>
      <c r="Y26" s="13" t="str">
        <f t="shared" ref="Y26:Y39" si="0">VLOOKUP(X26,MCCB_B_1600A_300kVA,X$40)</f>
        <v>LV cabinet not suitable for T/F</v>
      </c>
      <c r="Z26" s="13" t="str">
        <f t="shared" ref="Z26:Z39" si="1">VLOOKUP(X26,MCCB_B_1600A_315kVA,X$40)</f>
        <v>LV cabinet not suitable for T/F</v>
      </c>
      <c r="AA26" s="13" t="str">
        <f t="shared" ref="AA26:AA39" si="2">VLOOKUP(X26,MCCB_B_1600A_500kVA,X$40)</f>
        <v>LV cabinet not suitable for T/F</v>
      </c>
      <c r="AB26" s="13" t="str">
        <f t="shared" ref="AB26:AB39" si="3">VLOOKUP(X26,MCCB_B_1600A_750kVA,X$40)</f>
        <v>LV cabinet not suitable for T/F</v>
      </c>
      <c r="AC26" s="13" t="str">
        <f t="shared" ref="AC26:AC39" si="4">VLOOKUP(X26,MCCB_B_1600A_800kVA,X$40)</f>
        <v>LV cabinet not suitable for T/F</v>
      </c>
      <c r="AD26" s="13" t="str">
        <f t="shared" ref="AD26:AD39" si="5">VLOOKUP(X26,MCCB_B_1600A_1000kVA,X$40)</f>
        <v>Load is too low for protection</v>
      </c>
      <c r="AE26" s="27">
        <v>0</v>
      </c>
      <c r="AF26" s="13" t="str">
        <f t="shared" ref="AF26:AF39" si="6">VLOOKUP(AE26,MCCB_B_1600A_300kVA,AE$40)</f>
        <v xml:space="preserve"> </v>
      </c>
      <c r="AG26" s="13" t="str">
        <f t="shared" ref="AG26:AG39" si="7">VLOOKUP(AE26,MCCB_B_1600A_315kVA,AE$40)</f>
        <v xml:space="preserve"> </v>
      </c>
      <c r="AH26" s="13" t="str">
        <f t="shared" ref="AH26:AH39" si="8">VLOOKUP(AE26,MCCB_B_1600A_500kVA,AE$40)</f>
        <v xml:space="preserve"> </v>
      </c>
      <c r="AI26" s="13" t="str">
        <f t="shared" ref="AI26:AI39" si="9">VLOOKUP(AE26,MCCB_B_1600A_750kVA,AE$40)</f>
        <v xml:space="preserve"> </v>
      </c>
      <c r="AJ26" s="13" t="str">
        <f t="shared" ref="AJ26:AJ39" si="10">VLOOKUP(AE26,MCCB_B_1600A_800kVA,AE$40)</f>
        <v xml:space="preserve"> </v>
      </c>
      <c r="AK26" s="13" t="str">
        <f t="shared" ref="AK26:AK39" si="11">VLOOKUP(AE26,MCCB_B_1600A_1000kVA,AE$40)</f>
        <v xml:space="preserve"> </v>
      </c>
      <c r="AL26" s="27">
        <v>0</v>
      </c>
      <c r="AM26" s="13" t="str">
        <f t="shared" ref="AM26:AM39" si="12">VLOOKUP(AL26,MCCB_B_1600A_300kVA,AL$40)</f>
        <v xml:space="preserve"> </v>
      </c>
      <c r="AN26" s="13" t="str">
        <f t="shared" ref="AN26:AN39" si="13">VLOOKUP(AL26,MCCB_B_1600A_315kVA,AL$40)</f>
        <v xml:space="preserve"> </v>
      </c>
      <c r="AO26" s="13" t="str">
        <f t="shared" ref="AO26:AO39" si="14">VLOOKUP(AL26,MCCB_B_1600A_500kVA,AL$40)</f>
        <v xml:space="preserve"> </v>
      </c>
      <c r="AP26" s="13" t="str">
        <f t="shared" ref="AP26:AP39" si="15">VLOOKUP(AL26,MCCB_B_1600A_750kVA,AL$40)</f>
        <v xml:space="preserve"> </v>
      </c>
      <c r="AQ26" s="13" t="str">
        <f t="shared" ref="AQ26:AQ39" si="16">VLOOKUP(AL26,MCCB_B_1600A_800kVA,AL$40)</f>
        <v xml:space="preserve"> </v>
      </c>
      <c r="AR26" s="13" t="str">
        <f t="shared" ref="AR26:AR39" si="17">VLOOKUP(AL26,MCCB_B_1600A_1000kVA,AL$40)</f>
        <v xml:space="preserve"> </v>
      </c>
      <c r="AS26" s="27">
        <v>0</v>
      </c>
      <c r="AT26" s="13" t="str">
        <f t="shared" ref="AT26:AT39" si="18">VLOOKUP(AS26,MCCB_B_1600A_300kVA,AS$40)</f>
        <v xml:space="preserve"> </v>
      </c>
      <c r="AU26" s="13" t="str">
        <f t="shared" ref="AU26:AU39" si="19">VLOOKUP(AS26,MCCB_B_1600A_315kVA,AS$40)</f>
        <v xml:space="preserve"> </v>
      </c>
      <c r="AV26" s="13" t="str">
        <f t="shared" ref="AV26:AV39" si="20">VLOOKUP(AS26,MCCB_B_1600A_500kVA,AS$40)</f>
        <v xml:space="preserve"> </v>
      </c>
      <c r="AW26" s="13" t="str">
        <f t="shared" ref="AW26:AW39" si="21">VLOOKUP(AS26,MCCB_B_1600A_750kVA,AS$40)</f>
        <v xml:space="preserve"> </v>
      </c>
      <c r="AX26" s="13" t="str">
        <f t="shared" ref="AX26:AX39" si="22">VLOOKUP(AS26,MCCB_B_1600A_800kVA,AS$40)</f>
        <v xml:space="preserve"> </v>
      </c>
      <c r="AY26" s="13" t="str">
        <f t="shared" ref="AY26:AY39" si="23">VLOOKUP(AS26,MCCB_B_1600A_1000kVA,AS$40)</f>
        <v xml:space="preserve"> </v>
      </c>
      <c r="AZ26" s="27">
        <v>0</v>
      </c>
      <c r="BA26" s="13" t="str">
        <f t="shared" ref="BA26:BA39" si="24">VLOOKUP(AZ26,MCCB_B_1600A_300kVA,AZ$40)</f>
        <v xml:space="preserve"> </v>
      </c>
      <c r="BB26" s="13" t="str">
        <f t="shared" ref="BB26:BB39" si="25">VLOOKUP(AZ26,MCCB_B_1600A_315kVA,AZ$40)</f>
        <v xml:space="preserve"> </v>
      </c>
      <c r="BC26" s="13" t="str">
        <f t="shared" ref="BC26:BC39" si="26">VLOOKUP(AZ26,MCCB_B_1600A_500kVA,AZ$40)</f>
        <v xml:space="preserve"> </v>
      </c>
      <c r="BD26" s="13" t="str">
        <f t="shared" ref="BD26:BD39" si="27">VLOOKUP(AZ26,MCCB_B_1600A_750kVA,AZ$40)</f>
        <v xml:space="preserve"> </v>
      </c>
      <c r="BE26" s="13" t="str">
        <f t="shared" ref="BE26:BE39" si="28">VLOOKUP(AZ26,MCCB_B_1600A_800kVA,AZ$40)</f>
        <v xml:space="preserve"> </v>
      </c>
      <c r="BF26" s="13" t="str">
        <f t="shared" ref="BF26:BF39" si="29">VLOOKUP(AZ26,MCCB_B_1600A_1000kVA,AZ$40)</f>
        <v xml:space="preserve"> </v>
      </c>
      <c r="BG26" s="27">
        <v>0</v>
      </c>
      <c r="BH26" s="13" t="str">
        <f t="shared" ref="BH26:BH39" si="30">VLOOKUP(BG26,MCCB_B_1600A_300kVA,BG$40)</f>
        <v xml:space="preserve"> </v>
      </c>
      <c r="BI26" s="13" t="str">
        <f t="shared" ref="BI26:BI39" si="31">VLOOKUP(BG26,MCCB_B_1600A_315kVA,BG$40)</f>
        <v xml:space="preserve"> </v>
      </c>
      <c r="BJ26" s="13" t="str">
        <f t="shared" ref="BJ26:BJ39" si="32">VLOOKUP(BG26,MCCB_B_1600A_500kVA,BG$40)</f>
        <v xml:space="preserve"> </v>
      </c>
      <c r="BK26" s="13" t="str">
        <f t="shared" ref="BK26:BK39" si="33">VLOOKUP(BG26,MCCB_B_1600A_750kVA,BG$40)</f>
        <v xml:space="preserve"> </v>
      </c>
      <c r="BL26" s="13" t="str">
        <f t="shared" ref="BL26:BL39" si="34">VLOOKUP(BG26,MCCB_B_1600A_800kVA,BG$40)</f>
        <v xml:space="preserve"> </v>
      </c>
      <c r="BM26" s="13" t="str">
        <f t="shared" ref="BM26:BM39" si="35">VLOOKUP(BG26,MCCB_B_1600A_1000kVA,BG$40)</f>
        <v xml:space="preserve"> </v>
      </c>
      <c r="BN26" s="27">
        <v>0</v>
      </c>
      <c r="BO26" s="13" t="str">
        <f t="shared" ref="BO26:BO39" si="36">VLOOKUP(BN26,MCCB_B_1600A_300kVA,BN$40)</f>
        <v xml:space="preserve"> </v>
      </c>
      <c r="BP26" s="13" t="str">
        <f t="shared" ref="BP26:BP39" si="37">VLOOKUP(BN26,MCCB_B_1600A_315kVA,BN$40)</f>
        <v xml:space="preserve"> </v>
      </c>
      <c r="BQ26" s="13" t="str">
        <f t="shared" ref="BQ26:BQ39" si="38">VLOOKUP(BN26,MCCB_B_1600A_500kVA,BN$40)</f>
        <v xml:space="preserve"> </v>
      </c>
      <c r="BR26" s="13" t="str">
        <f t="shared" ref="BR26:BR39" si="39">VLOOKUP(BN26,MCCB_B_1600A_750kVA,BN$40)</f>
        <v xml:space="preserve"> </v>
      </c>
      <c r="BS26" s="13" t="str">
        <f t="shared" ref="BS26:BS39" si="40">VLOOKUP(BN26,MCCB_B_1600A_800kVA,BN$40)</f>
        <v xml:space="preserve"> </v>
      </c>
      <c r="BT26" s="13" t="str">
        <f t="shared" ref="BT26:BT39" si="41">VLOOKUP(BN26,MCCB_B_1600A_1000kVA,BN$40)</f>
        <v xml:space="preserve"> </v>
      </c>
      <c r="BU26" s="27">
        <v>0</v>
      </c>
      <c r="BV26" s="13" t="str">
        <f t="shared" ref="BV26:BV39" si="42">VLOOKUP(BU26,MCCB_B_1600A_300kVA,BU$40)</f>
        <v xml:space="preserve"> </v>
      </c>
      <c r="BW26" s="13" t="str">
        <f t="shared" ref="BW26:BW39" si="43">VLOOKUP(BU26,MCCB_B_1600A_315kVA,BU$40)</f>
        <v xml:space="preserve"> </v>
      </c>
      <c r="BX26" s="13" t="str">
        <f t="shared" ref="BX26:BX39" si="44">VLOOKUP(BU26,MCCB_B_1600A_500kVA,BU$40)</f>
        <v xml:space="preserve"> </v>
      </c>
      <c r="BY26" s="13" t="str">
        <f t="shared" ref="BY26:BY39" si="45">VLOOKUP(BU26,MCCB_B_1600A_750kVA,BU$40)</f>
        <v xml:space="preserve"> </v>
      </c>
      <c r="BZ26" s="13" t="str">
        <f t="shared" ref="BZ26:BZ39" si="46">VLOOKUP(BU26,MCCB_B_1600A_800kVA,BU$40)</f>
        <v xml:space="preserve"> </v>
      </c>
      <c r="CA26" s="13" t="str">
        <f t="shared" ref="CA26:CA39" si="47">VLOOKUP(BU26,MCCB_B_1600A_1000kVA,BU$40)</f>
        <v xml:space="preserve"> </v>
      </c>
      <c r="CB26" s="27">
        <v>0</v>
      </c>
      <c r="CC26" s="13" t="str">
        <f t="shared" ref="CC26:CC39" si="48">VLOOKUP(CB26,MCCB_B_1600A_300kVA,CB$40)</f>
        <v xml:space="preserve"> </v>
      </c>
      <c r="CD26" s="13" t="str">
        <f t="shared" ref="CD26:CD39" si="49">VLOOKUP(CB26,MCCB_B_1600A_315kVA,CB$40)</f>
        <v xml:space="preserve"> </v>
      </c>
      <c r="CE26" s="13" t="str">
        <f t="shared" ref="CE26:CE39" si="50">VLOOKUP(CB26,MCCB_B_1600A_500kVA,CB$40)</f>
        <v xml:space="preserve"> </v>
      </c>
      <c r="CF26" s="13" t="str">
        <f t="shared" ref="CF26:CF39" si="51">VLOOKUP(CB26,MCCB_B_1600A_750kVA,CB$40)</f>
        <v xml:space="preserve"> </v>
      </c>
      <c r="CG26" s="13" t="str">
        <f t="shared" ref="CG26:CG39" si="52">VLOOKUP(CB26,MCCB_B_1600A_800kVA,CB$40)</f>
        <v xml:space="preserve"> </v>
      </c>
      <c r="CH26" s="13" t="str">
        <f t="shared" ref="CH26:CH39" si="53">VLOOKUP(CB26,MCCB_B_1600A_1000kVA,CB$40)</f>
        <v xml:space="preserve"> </v>
      </c>
      <c r="CI26" s="27">
        <v>0</v>
      </c>
      <c r="CJ26" s="13" t="str">
        <f t="shared" ref="CJ26:CJ39" si="54">VLOOKUP(CI26,MCCB_B_1600A_300kVA,CI$40)</f>
        <v xml:space="preserve"> </v>
      </c>
      <c r="CK26" s="13" t="str">
        <f t="shared" ref="CK26:CK39" si="55">VLOOKUP(CI26,MCCB_B_1600A_315kVA,CI$40)</f>
        <v xml:space="preserve"> </v>
      </c>
      <c r="CL26" s="13" t="str">
        <f t="shared" ref="CL26:CL39" si="56">VLOOKUP(CI26,MCCB_B_1600A_500kVA,CI$40)</f>
        <v xml:space="preserve"> </v>
      </c>
      <c r="CM26" s="13" t="str">
        <f t="shared" ref="CM26:CM39" si="57">VLOOKUP(CI26,MCCB_B_1600A_750kVA,CI$40)</f>
        <v xml:space="preserve"> </v>
      </c>
      <c r="CN26" s="13" t="str">
        <f t="shared" ref="CN26:CN39" si="58">VLOOKUP(CI26,MCCB_B_1600A_800kVA,CI$40)</f>
        <v xml:space="preserve"> </v>
      </c>
      <c r="CO26" s="13" t="str">
        <f t="shared" ref="CO26:CO39" si="59">VLOOKUP(CI26,MCCB_B_1600A_1000kVA,CI$40)</f>
        <v xml:space="preserve"> </v>
      </c>
      <c r="CP26" s="27">
        <v>0</v>
      </c>
      <c r="CQ26" s="13" t="str">
        <f t="shared" ref="CQ26:CQ39" si="60">VLOOKUP(CP26,MCCB_B_1600A_300kVA,CP$40)</f>
        <v>LV cabinet not suitable for T/F</v>
      </c>
      <c r="CR26" s="13" t="str">
        <f t="shared" ref="CR26:CR39" si="61">VLOOKUP(CP26,MCCB_B_1600A_315kVA,CP$40)</f>
        <v>LV cabinet not suitable for T/F</v>
      </c>
      <c r="CS26" s="13" t="str">
        <f t="shared" ref="CS26:CS39" si="62">VLOOKUP(CP26,MCCB_B_1600A_500kVA,CP$40)</f>
        <v>LV cabinet not suitable for T/F</v>
      </c>
      <c r="CT26" s="13" t="str">
        <f t="shared" ref="CT26:CT39" si="63">VLOOKUP(CP26,MCCB_B_1600A_750kVA,CP$40)</f>
        <v>LV cabinet not suitable for T/F</v>
      </c>
      <c r="CU26" s="13" t="str">
        <f t="shared" ref="CU26:CU39" si="64">VLOOKUP(CP26,MCCB_B_1600A_800kVA,CP$40)</f>
        <v>LV cabinet not suitable for T/F</v>
      </c>
      <c r="CV26" s="13" t="str">
        <f t="shared" ref="CV26:CV39" si="65">VLOOKUP(CP26,MCCB_B_1600A_1000kVA,CP$40)</f>
        <v>Load is too low for protection</v>
      </c>
      <c r="CW26" s="27">
        <v>0</v>
      </c>
      <c r="CX26" s="13" t="str">
        <f t="shared" ref="CX26:CX39" si="66">VLOOKUP(CW26,MCCB_B_1600A_300kVA,CW$40)</f>
        <v xml:space="preserve"> </v>
      </c>
      <c r="CY26" s="13" t="str">
        <f t="shared" ref="CY26:CY39" si="67">VLOOKUP(CW26,MCCB_B_1600A_315kVA,CW$40)</f>
        <v xml:space="preserve"> </v>
      </c>
      <c r="CZ26" s="13" t="str">
        <f t="shared" ref="CZ26:CZ39" si="68">VLOOKUP(CW26,MCCB_B_1600A_500kVA,CW$40)</f>
        <v xml:space="preserve"> </v>
      </c>
      <c r="DA26" s="13" t="str">
        <f t="shared" ref="DA26:DA39" si="69">VLOOKUP(CW26,MCCB_B_1600A_750kVA,CW$40)</f>
        <v xml:space="preserve"> </v>
      </c>
      <c r="DB26" s="13" t="str">
        <f t="shared" ref="DB26:DB39" si="70">VLOOKUP(CW26,MCCB_B_1600A_800kVA,CW$40)</f>
        <v xml:space="preserve"> </v>
      </c>
      <c r="DC26" s="13" t="str">
        <f t="shared" ref="DC26:DC39" si="71">VLOOKUP(CW26,MCCB_B_1600A_1000kVA,CW$40)</f>
        <v xml:space="preserve"> </v>
      </c>
      <c r="DD26" s="27">
        <v>0</v>
      </c>
      <c r="DE26" s="13" t="str">
        <f t="shared" ref="DE26:DE39" si="72">VLOOKUP(DD26,MCCB_B_1600A_300kVA,DD$40)</f>
        <v xml:space="preserve"> </v>
      </c>
      <c r="DF26" s="13" t="str">
        <f t="shared" ref="DF26:DF39" si="73">VLOOKUP(DD26,MCCB_B_1600A_315kVA,DD$40)</f>
        <v xml:space="preserve"> </v>
      </c>
      <c r="DG26" s="13" t="str">
        <f t="shared" ref="DG26:DG39" si="74">VLOOKUP(DD26,MCCB_B_1600A_500kVA,DD$40)</f>
        <v xml:space="preserve"> </v>
      </c>
      <c r="DH26" s="13" t="str">
        <f t="shared" ref="DH26:DH39" si="75">VLOOKUP(DD26,MCCB_B_1600A_750kVA,DD$40)</f>
        <v xml:space="preserve"> </v>
      </c>
      <c r="DI26" s="13" t="str">
        <f t="shared" ref="DI26:DI39" si="76">VLOOKUP(DD26,MCCB_B_1600A_800kVA,DD$40)</f>
        <v xml:space="preserve"> </v>
      </c>
      <c r="DJ26" s="13" t="str">
        <f t="shared" ref="DJ26:DJ39" si="77">VLOOKUP(DD26,MCCB_B_1600A_1000kVA,DD$40)</f>
        <v xml:space="preserve"> </v>
      </c>
      <c r="DK26" s="27">
        <v>0</v>
      </c>
      <c r="DL26" s="13" t="str">
        <f t="shared" ref="DL26:DL39" si="78">VLOOKUP(DK26,MCCB_B_1600A_300kVA,DK$40)</f>
        <v xml:space="preserve"> </v>
      </c>
      <c r="DM26" s="13" t="str">
        <f t="shared" ref="DM26:DM39" si="79">VLOOKUP(DK26,MCCB_B_1600A_315kVA,DK$40)</f>
        <v xml:space="preserve"> </v>
      </c>
      <c r="DN26" s="13" t="str">
        <f t="shared" ref="DN26:DN39" si="80">VLOOKUP(DK26,MCCB_B_1600A_500kVA,DK$40)</f>
        <v xml:space="preserve"> </v>
      </c>
      <c r="DO26" s="13" t="str">
        <f t="shared" ref="DO26:DO39" si="81">VLOOKUP(DK26,MCCB_B_1600A_750kVA,DK$40)</f>
        <v xml:space="preserve"> </v>
      </c>
      <c r="DP26" s="13" t="str">
        <f t="shared" ref="DP26:DP39" si="82">VLOOKUP(DK26,MCCB_B_1600A_800kVA,DK$40)</f>
        <v xml:space="preserve"> </v>
      </c>
      <c r="DQ26" s="13" t="str">
        <f t="shared" ref="DQ26:DQ39" si="83">VLOOKUP(DK26,MCCB_B_1600A_1000kVA,DK$40)</f>
        <v xml:space="preserve"> </v>
      </c>
      <c r="DR26" s="27">
        <v>0</v>
      </c>
      <c r="DS26" s="13" t="str">
        <f t="shared" ref="DS26:DS39" si="84">VLOOKUP(DR26,MCCB_B_1600A_300kVA,DR$40)</f>
        <v xml:space="preserve"> </v>
      </c>
      <c r="DT26" s="13" t="str">
        <f t="shared" ref="DT26:DT39" si="85">VLOOKUP(DR26,MCCB_B_1600A_315kVA,DR$40)</f>
        <v xml:space="preserve"> </v>
      </c>
      <c r="DU26" s="13" t="str">
        <f t="shared" ref="DU26:DU39" si="86">VLOOKUP(DR26,MCCB_B_1600A_500kVA,DR$40)</f>
        <v xml:space="preserve"> </v>
      </c>
      <c r="DV26" s="13" t="str">
        <f t="shared" ref="DV26:DV39" si="87">VLOOKUP(DR26,MCCB_B_1600A_750kVA,DR$40)</f>
        <v xml:space="preserve"> </v>
      </c>
      <c r="DW26" s="13" t="str">
        <f t="shared" ref="DW26:DW39" si="88">VLOOKUP(DR26,MCCB_B_1600A_800kVA,DR$40)</f>
        <v xml:space="preserve"> </v>
      </c>
      <c r="DX26" s="13" t="str">
        <f t="shared" ref="DX26:DX39" si="89">VLOOKUP(DR26,MCCB_B_1600A_1000kVA,DR$40)</f>
        <v xml:space="preserve"> </v>
      </c>
      <c r="DY26" s="27">
        <v>0</v>
      </c>
      <c r="DZ26" s="13" t="str">
        <f t="shared" ref="DZ26:DZ39" si="90">VLOOKUP(DY26,MCCB_B_1600A_300kVA,DY$40)</f>
        <v xml:space="preserve"> </v>
      </c>
      <c r="EA26" s="13" t="str">
        <f t="shared" ref="EA26:EA39" si="91">VLOOKUP(DY26,MCCB_B_1600A_315kVA,DY$40)</f>
        <v xml:space="preserve"> </v>
      </c>
      <c r="EB26" s="13" t="str">
        <f t="shared" ref="EB26:EB39" si="92">VLOOKUP(DY26,MCCB_B_1600A_500kVA,DY$40)</f>
        <v xml:space="preserve"> </v>
      </c>
      <c r="EC26" s="13" t="str">
        <f t="shared" ref="EC26:EC39" si="93">VLOOKUP(DY26,MCCB_B_1600A_750kVA,DY$40)</f>
        <v xml:space="preserve"> </v>
      </c>
      <c r="ED26" s="13" t="str">
        <f t="shared" ref="ED26:ED39" si="94">VLOOKUP(DY26,MCCB_B_1600A_800kVA,DY$40)</f>
        <v xml:space="preserve"> </v>
      </c>
      <c r="EE26" s="13" t="str">
        <f t="shared" ref="EE26:EE39" si="95">VLOOKUP(DY26,MCCB_B_1600A_1000kVA,DY$40)</f>
        <v xml:space="preserve"> </v>
      </c>
      <c r="EF26" s="27">
        <v>0</v>
      </c>
      <c r="EG26" s="13" t="str">
        <f t="shared" ref="EG26:EG39" si="96">VLOOKUP(EF26,MCCB_B_1600A_300kVA,EF$40)</f>
        <v xml:space="preserve"> </v>
      </c>
      <c r="EH26" s="13" t="str">
        <f t="shared" ref="EH26:EH39" si="97">VLOOKUP(EF26,MCCB_B_1600A_315kVA,EF$40)</f>
        <v xml:space="preserve"> </v>
      </c>
      <c r="EI26" s="13" t="str">
        <f t="shared" ref="EI26:EI39" si="98">VLOOKUP(EF26,MCCB_B_1600A_500kVA,EF$40)</f>
        <v xml:space="preserve"> </v>
      </c>
      <c r="EJ26" s="13" t="str">
        <f t="shared" ref="EJ26:EJ39" si="99">VLOOKUP(EF26,MCCB_B_1600A_750kVA,EF$40)</f>
        <v xml:space="preserve"> </v>
      </c>
      <c r="EK26" s="13" t="str">
        <f t="shared" ref="EK26:EK39" si="100">VLOOKUP(EF26,MCCB_B_1600A_800kVA,EF$40)</f>
        <v xml:space="preserve"> </v>
      </c>
      <c r="EL26" s="13" t="str">
        <f t="shared" ref="EL26:EL39" si="101">VLOOKUP(EF26,MCCB_B_1600A_1000kVA,EF$40)</f>
        <v xml:space="preserve"> </v>
      </c>
      <c r="EM26" s="27">
        <v>0</v>
      </c>
      <c r="EN26" s="13" t="str">
        <f t="shared" ref="EN26:EN39" si="102">VLOOKUP(EM26,MCCB_B_1600A_300kVA,EM$40)</f>
        <v xml:space="preserve"> </v>
      </c>
      <c r="EO26" s="13" t="str">
        <f t="shared" ref="EO26:EO39" si="103">VLOOKUP(EM26,MCCB_B_1600A_315kVA,EM$40)</f>
        <v xml:space="preserve"> </v>
      </c>
      <c r="EP26" s="13" t="str">
        <f t="shared" ref="EP26:EP39" si="104">VLOOKUP(EM26,MCCB_B_1600A_500kVA,EM$40)</f>
        <v xml:space="preserve"> </v>
      </c>
      <c r="EQ26" s="13" t="str">
        <f t="shared" ref="EQ26:EQ39" si="105">VLOOKUP(EM26,MCCB_B_1600A_750kVA,EM$40)</f>
        <v xml:space="preserve"> </v>
      </c>
      <c r="ER26" s="13" t="str">
        <f t="shared" ref="ER26:ER39" si="106">VLOOKUP(EM26,MCCB_B_1600A_800kVA,EM$40)</f>
        <v xml:space="preserve"> </v>
      </c>
      <c r="ES26" s="13" t="str">
        <f t="shared" ref="ES26:ES39" si="107">VLOOKUP(EM26,MCCB_B_1600A_1000kVA,EM$40)</f>
        <v xml:space="preserve"> </v>
      </c>
      <c r="ET26" s="27">
        <v>0</v>
      </c>
      <c r="EU26" s="13" t="str">
        <f t="shared" ref="EU26:EU39" si="108">VLOOKUP(ET26,MCCB_B_1600A_300kVA,ET$40)</f>
        <v xml:space="preserve"> </v>
      </c>
      <c r="EV26" s="13" t="str">
        <f t="shared" ref="EV26:EV39" si="109">VLOOKUP(ET26,MCCB_B_1600A_315kVA,ET$40)</f>
        <v xml:space="preserve"> </v>
      </c>
      <c r="EW26" s="13" t="str">
        <f t="shared" ref="EW26:EW39" si="110">VLOOKUP(ET26,MCCB_B_1600A_500kVA,ET$40)</f>
        <v xml:space="preserve"> </v>
      </c>
      <c r="EX26" s="13" t="str">
        <f t="shared" ref="EX26:EX39" si="111">VLOOKUP(ET26,MCCB_B_1600A_750kVA,ET$40)</f>
        <v xml:space="preserve"> </v>
      </c>
      <c r="EY26" s="13" t="str">
        <f t="shared" ref="EY26:EY39" si="112">VLOOKUP(ET26,MCCB_B_1600A_800kVA,ET$40)</f>
        <v xml:space="preserve"> </v>
      </c>
      <c r="EZ26" s="13" t="str">
        <f t="shared" ref="EZ26:EZ39" si="113">VLOOKUP(ET26,MCCB_B_1600A_1000kVA,ET$40)</f>
        <v xml:space="preserve"> </v>
      </c>
      <c r="FA26" s="27">
        <v>0</v>
      </c>
      <c r="FB26" s="13" t="str">
        <f t="shared" ref="FB26:FB39" si="114">VLOOKUP(FA26,MCCB_B_1600A_300kVA,FA$40)</f>
        <v xml:space="preserve"> </v>
      </c>
      <c r="FC26" s="13" t="str">
        <f t="shared" ref="FC26:FC39" si="115">VLOOKUP(FA26,MCCB_B_1600A_315kVA,FA$40)</f>
        <v xml:space="preserve"> </v>
      </c>
      <c r="FD26" s="13" t="str">
        <f t="shared" ref="FD26:FD39" si="116">VLOOKUP(FA26,MCCB_B_1600A_500kVA,FA$40)</f>
        <v xml:space="preserve"> </v>
      </c>
      <c r="FE26" s="13" t="str">
        <f t="shared" ref="FE26:FE39" si="117">VLOOKUP(FA26,MCCB_B_1600A_750kVA,FA$40)</f>
        <v xml:space="preserve"> </v>
      </c>
      <c r="FF26" s="13" t="str">
        <f t="shared" ref="FF26:FF39" si="118">VLOOKUP(FA26,MCCB_B_1600A_800kVA,FA$40)</f>
        <v xml:space="preserve"> </v>
      </c>
      <c r="FG26" s="13" t="str">
        <f t="shared" ref="FG26:FG39" si="119">VLOOKUP(FA26,MCCB_B_1600A_1000kVA,FA$40)</f>
        <v xml:space="preserve"> </v>
      </c>
    </row>
    <row r="27" spans="1:163" x14ac:dyDescent="0.25">
      <c r="V27" s="18"/>
      <c r="X27" s="27">
        <v>320</v>
      </c>
      <c r="Y27" s="13" t="str">
        <f t="shared" si="0"/>
        <v>LV cabinet not suitable for T/F</v>
      </c>
      <c r="Z27" s="13" t="str">
        <f t="shared" si="1"/>
        <v>LV cabinet not suitable for T/F</v>
      </c>
      <c r="AA27" s="13" t="str">
        <f t="shared" si="2"/>
        <v>LV cabinet not suitable for T/F</v>
      </c>
      <c r="AB27" s="13" t="str">
        <f t="shared" si="3"/>
        <v>LV cabinet not suitable for T/F</v>
      </c>
      <c r="AC27" s="13" t="str">
        <f t="shared" si="4"/>
        <v>LV cabinet not suitable for T/F</v>
      </c>
      <c r="AD27" s="13" t="str">
        <f t="shared" si="5"/>
        <v xml:space="preserve"> </v>
      </c>
      <c r="AE27" s="27">
        <v>320</v>
      </c>
      <c r="AF27" s="13" t="str">
        <f t="shared" si="6"/>
        <v xml:space="preserve"> </v>
      </c>
      <c r="AG27" s="13" t="str">
        <f t="shared" si="7"/>
        <v xml:space="preserve"> </v>
      </c>
      <c r="AH27" s="13" t="str">
        <f t="shared" si="8"/>
        <v xml:space="preserve"> </v>
      </c>
      <c r="AI27" s="13" t="str">
        <f t="shared" si="9"/>
        <v xml:space="preserve"> </v>
      </c>
      <c r="AJ27" s="13" t="str">
        <f t="shared" si="10"/>
        <v xml:space="preserve"> </v>
      </c>
      <c r="AK27" s="13" t="str">
        <f t="shared" si="11"/>
        <v>Micrologic 6.0</v>
      </c>
      <c r="AL27" s="27">
        <v>320</v>
      </c>
      <c r="AM27" s="13" t="str">
        <f t="shared" si="12"/>
        <v xml:space="preserve"> </v>
      </c>
      <c r="AN27" s="13" t="str">
        <f t="shared" si="13"/>
        <v xml:space="preserve"> </v>
      </c>
      <c r="AO27" s="13" t="str">
        <f t="shared" si="14"/>
        <v xml:space="preserve"> </v>
      </c>
      <c r="AP27" s="13" t="str">
        <f t="shared" si="15"/>
        <v xml:space="preserve"> </v>
      </c>
      <c r="AQ27" s="13" t="str">
        <f t="shared" si="16"/>
        <v xml:space="preserve"> </v>
      </c>
      <c r="AR27" s="13" t="str">
        <f t="shared" si="17"/>
        <v>1600A</v>
      </c>
      <c r="AS27" s="27">
        <v>320</v>
      </c>
      <c r="AT27" s="13" t="str">
        <f t="shared" si="18"/>
        <v xml:space="preserve"> </v>
      </c>
      <c r="AU27" s="13" t="str">
        <f t="shared" si="19"/>
        <v xml:space="preserve"> </v>
      </c>
      <c r="AV27" s="13" t="str">
        <f t="shared" si="20"/>
        <v xml:space="preserve"> </v>
      </c>
      <c r="AW27" s="13" t="str">
        <f t="shared" si="21"/>
        <v xml:space="preserve"> </v>
      </c>
      <c r="AX27" s="13" t="str">
        <f t="shared" si="22"/>
        <v xml:space="preserve"> </v>
      </c>
      <c r="AY27" s="13" t="str">
        <f t="shared" si="23"/>
        <v>800A (i.e. 0.5xIn)</v>
      </c>
      <c r="AZ27" s="27">
        <v>320</v>
      </c>
      <c r="BA27" s="13" t="str">
        <f t="shared" si="24"/>
        <v xml:space="preserve"> </v>
      </c>
      <c r="BB27" s="13" t="str">
        <f t="shared" si="25"/>
        <v xml:space="preserve"> </v>
      </c>
      <c r="BC27" s="13" t="str">
        <f t="shared" si="26"/>
        <v xml:space="preserve"> </v>
      </c>
      <c r="BD27" s="13" t="str">
        <f t="shared" si="27"/>
        <v xml:space="preserve"> </v>
      </c>
      <c r="BE27" s="13" t="str">
        <f t="shared" si="28"/>
        <v xml:space="preserve"> </v>
      </c>
      <c r="BF27" s="13" t="str">
        <f t="shared" si="29"/>
        <v>8s</v>
      </c>
      <c r="BG27" s="27">
        <v>320</v>
      </c>
      <c r="BH27" s="13" t="str">
        <f t="shared" si="30"/>
        <v xml:space="preserve"> </v>
      </c>
      <c r="BI27" s="13" t="str">
        <f t="shared" si="31"/>
        <v xml:space="preserve"> </v>
      </c>
      <c r="BJ27" s="13" t="str">
        <f t="shared" si="32"/>
        <v xml:space="preserve"> </v>
      </c>
      <c r="BK27" s="13" t="str">
        <f t="shared" si="33"/>
        <v xml:space="preserve"> </v>
      </c>
      <c r="BL27" s="13" t="str">
        <f t="shared" si="34"/>
        <v xml:space="preserve"> </v>
      </c>
      <c r="BM27" s="13" t="str">
        <f t="shared" si="35"/>
        <v>4000A (i.e. 5xIr)</v>
      </c>
      <c r="BN27" s="27">
        <v>320</v>
      </c>
      <c r="BO27" s="13" t="str">
        <f t="shared" si="36"/>
        <v xml:space="preserve"> </v>
      </c>
      <c r="BP27" s="13" t="str">
        <f t="shared" si="37"/>
        <v xml:space="preserve"> </v>
      </c>
      <c r="BQ27" s="13" t="str">
        <f t="shared" si="38"/>
        <v xml:space="preserve"> </v>
      </c>
      <c r="BR27" s="13" t="str">
        <f t="shared" si="39"/>
        <v xml:space="preserve"> </v>
      </c>
      <c r="BS27" s="13" t="str">
        <f t="shared" si="40"/>
        <v xml:space="preserve"> </v>
      </c>
      <c r="BT27" s="13" t="str">
        <f t="shared" si="41"/>
        <v>0.1s, IxIxt on</v>
      </c>
      <c r="BU27" s="27">
        <v>320</v>
      </c>
      <c r="BV27" s="13" t="str">
        <f t="shared" si="42"/>
        <v xml:space="preserve"> </v>
      </c>
      <c r="BW27" s="13" t="str">
        <f t="shared" si="43"/>
        <v xml:space="preserve"> </v>
      </c>
      <c r="BX27" s="13" t="str">
        <f t="shared" si="44"/>
        <v xml:space="preserve"> </v>
      </c>
      <c r="BY27" s="13" t="str">
        <f t="shared" si="45"/>
        <v xml:space="preserve"> </v>
      </c>
      <c r="BZ27" s="13" t="str">
        <f t="shared" si="46"/>
        <v xml:space="preserve"> </v>
      </c>
      <c r="CA27" s="13" t="str">
        <f t="shared" si="47"/>
        <v>9600A (i.e.6xIn)</v>
      </c>
      <c r="CB27" s="27">
        <v>320</v>
      </c>
      <c r="CC27" s="13" t="str">
        <f t="shared" si="48"/>
        <v xml:space="preserve"> </v>
      </c>
      <c r="CD27" s="13" t="str">
        <f t="shared" si="49"/>
        <v xml:space="preserve"> </v>
      </c>
      <c r="CE27" s="13" t="str">
        <f t="shared" si="50"/>
        <v xml:space="preserve"> </v>
      </c>
      <c r="CF27" s="13" t="str">
        <f t="shared" si="51"/>
        <v xml:space="preserve"> </v>
      </c>
      <c r="CG27" s="13" t="str">
        <f t="shared" si="52"/>
        <v xml:space="preserve"> </v>
      </c>
      <c r="CH27" s="13" t="str">
        <f t="shared" si="53"/>
        <v>1200A (i.e. J)</v>
      </c>
      <c r="CI27" s="27">
        <v>320</v>
      </c>
      <c r="CJ27" s="13" t="str">
        <f t="shared" si="54"/>
        <v xml:space="preserve"> </v>
      </c>
      <c r="CK27" s="13" t="str">
        <f t="shared" si="55"/>
        <v xml:space="preserve"> </v>
      </c>
      <c r="CL27" s="13" t="str">
        <f t="shared" si="56"/>
        <v xml:space="preserve"> </v>
      </c>
      <c r="CM27" s="13" t="str">
        <f t="shared" si="57"/>
        <v xml:space="preserve"> </v>
      </c>
      <c r="CN27" s="13" t="str">
        <f t="shared" si="58"/>
        <v xml:space="preserve"> </v>
      </c>
      <c r="CO27" s="13" t="str">
        <f t="shared" si="59"/>
        <v>0.4s IxIxt off</v>
      </c>
      <c r="CP27" s="27">
        <v>320</v>
      </c>
      <c r="CQ27" s="13" t="str">
        <f t="shared" si="60"/>
        <v>LV cabinet not suitable for T/F</v>
      </c>
      <c r="CR27" s="13" t="str">
        <f t="shared" si="61"/>
        <v>LV cabinet not suitable for T/F</v>
      </c>
      <c r="CS27" s="13" t="str">
        <f t="shared" si="62"/>
        <v>LV cabinet not suitable for T/F</v>
      </c>
      <c r="CT27" s="13" t="str">
        <f t="shared" si="63"/>
        <v>LV cabinet not suitable for T/F</v>
      </c>
      <c r="CU27" s="13" t="str">
        <f t="shared" si="64"/>
        <v>LV cabinet not suitable for T/F</v>
      </c>
      <c r="CV27" s="13" t="str">
        <f t="shared" si="65"/>
        <v xml:space="preserve"> </v>
      </c>
      <c r="CW27" s="27">
        <v>320</v>
      </c>
      <c r="CX27" s="13" t="str">
        <f t="shared" si="66"/>
        <v xml:space="preserve"> </v>
      </c>
      <c r="CY27" s="13" t="str">
        <f t="shared" si="67"/>
        <v xml:space="preserve"> </v>
      </c>
      <c r="CZ27" s="13" t="str">
        <f t="shared" si="68"/>
        <v xml:space="preserve"> </v>
      </c>
      <c r="DA27" s="13" t="str">
        <f t="shared" si="69"/>
        <v xml:space="preserve"> </v>
      </c>
      <c r="DB27" s="13" t="str">
        <f t="shared" si="70"/>
        <v xml:space="preserve"> </v>
      </c>
      <c r="DC27" s="13" t="str">
        <f t="shared" si="71"/>
        <v>Micrologic 6.0</v>
      </c>
      <c r="DD27" s="27">
        <v>320</v>
      </c>
      <c r="DE27" s="13" t="str">
        <f t="shared" si="72"/>
        <v xml:space="preserve"> </v>
      </c>
      <c r="DF27" s="13" t="str">
        <f t="shared" si="73"/>
        <v xml:space="preserve"> </v>
      </c>
      <c r="DG27" s="13" t="str">
        <f t="shared" si="74"/>
        <v xml:space="preserve"> </v>
      </c>
      <c r="DH27" s="13" t="str">
        <f t="shared" si="75"/>
        <v xml:space="preserve"> </v>
      </c>
      <c r="DI27" s="13" t="str">
        <f t="shared" si="76"/>
        <v xml:space="preserve"> </v>
      </c>
      <c r="DJ27" s="13" t="str">
        <f t="shared" si="77"/>
        <v>1600A</v>
      </c>
      <c r="DK27" s="27">
        <v>320</v>
      </c>
      <c r="DL27" s="13" t="str">
        <f t="shared" si="78"/>
        <v xml:space="preserve"> </v>
      </c>
      <c r="DM27" s="13" t="str">
        <f t="shared" si="79"/>
        <v xml:space="preserve"> </v>
      </c>
      <c r="DN27" s="13" t="str">
        <f t="shared" si="80"/>
        <v xml:space="preserve"> </v>
      </c>
      <c r="DO27" s="13" t="str">
        <f t="shared" si="81"/>
        <v xml:space="preserve"> </v>
      </c>
      <c r="DP27" s="13" t="str">
        <f t="shared" si="82"/>
        <v xml:space="preserve"> </v>
      </c>
      <c r="DQ27" s="13" t="str">
        <f t="shared" si="83"/>
        <v>640A (i.e. 0.4xIn)</v>
      </c>
      <c r="DR27" s="27">
        <v>320</v>
      </c>
      <c r="DS27" s="13" t="str">
        <f t="shared" si="84"/>
        <v xml:space="preserve"> </v>
      </c>
      <c r="DT27" s="13" t="str">
        <f t="shared" si="85"/>
        <v xml:space="preserve"> </v>
      </c>
      <c r="DU27" s="13" t="str">
        <f t="shared" si="86"/>
        <v xml:space="preserve"> </v>
      </c>
      <c r="DV27" s="13" t="str">
        <f t="shared" si="87"/>
        <v xml:space="preserve"> </v>
      </c>
      <c r="DW27" s="13" t="str">
        <f t="shared" si="88"/>
        <v xml:space="preserve"> </v>
      </c>
      <c r="DX27" s="13" t="str">
        <f t="shared" si="89"/>
        <v>8s</v>
      </c>
      <c r="DY27" s="27">
        <v>320</v>
      </c>
      <c r="DZ27" s="13" t="str">
        <f t="shared" si="90"/>
        <v xml:space="preserve"> </v>
      </c>
      <c r="EA27" s="13" t="str">
        <f t="shared" si="91"/>
        <v xml:space="preserve"> </v>
      </c>
      <c r="EB27" s="13" t="str">
        <f t="shared" si="92"/>
        <v xml:space="preserve"> </v>
      </c>
      <c r="EC27" s="13" t="str">
        <f t="shared" si="93"/>
        <v xml:space="preserve"> </v>
      </c>
      <c r="ED27" s="13" t="str">
        <f t="shared" si="94"/>
        <v xml:space="preserve"> </v>
      </c>
      <c r="EE27" s="13" t="str">
        <f t="shared" si="95"/>
        <v>3200A (i.e. 5xIr)</v>
      </c>
      <c r="EF27" s="27">
        <v>320</v>
      </c>
      <c r="EG27" s="13" t="str">
        <f t="shared" si="96"/>
        <v xml:space="preserve"> </v>
      </c>
      <c r="EH27" s="13" t="str">
        <f t="shared" si="97"/>
        <v xml:space="preserve"> </v>
      </c>
      <c r="EI27" s="13" t="str">
        <f t="shared" si="98"/>
        <v xml:space="preserve"> </v>
      </c>
      <c r="EJ27" s="13" t="str">
        <f t="shared" si="99"/>
        <v xml:space="preserve"> </v>
      </c>
      <c r="EK27" s="13" t="str">
        <f t="shared" si="100"/>
        <v xml:space="preserve"> </v>
      </c>
      <c r="EL27" s="13" t="str">
        <f t="shared" si="101"/>
        <v>0.1s, IxIxt on</v>
      </c>
      <c r="EM27" s="27">
        <v>320</v>
      </c>
      <c r="EN27" s="13" t="str">
        <f t="shared" si="102"/>
        <v xml:space="preserve"> </v>
      </c>
      <c r="EO27" s="13" t="str">
        <f t="shared" si="103"/>
        <v xml:space="preserve"> </v>
      </c>
      <c r="EP27" s="13" t="str">
        <f t="shared" si="104"/>
        <v xml:space="preserve"> </v>
      </c>
      <c r="EQ27" s="13" t="str">
        <f t="shared" si="105"/>
        <v xml:space="preserve"> </v>
      </c>
      <c r="ER27" s="13" t="str">
        <f t="shared" si="106"/>
        <v xml:space="preserve"> </v>
      </c>
      <c r="ES27" s="13" t="str">
        <f t="shared" si="107"/>
        <v>6400A (i.e. 4xIn)</v>
      </c>
      <c r="ET27" s="27">
        <v>320</v>
      </c>
      <c r="EU27" s="13" t="str">
        <f t="shared" si="108"/>
        <v xml:space="preserve"> </v>
      </c>
      <c r="EV27" s="13" t="str">
        <f t="shared" si="109"/>
        <v xml:space="preserve"> </v>
      </c>
      <c r="EW27" s="13" t="str">
        <f t="shared" si="110"/>
        <v xml:space="preserve"> </v>
      </c>
      <c r="EX27" s="13" t="str">
        <f t="shared" si="111"/>
        <v xml:space="preserve"> </v>
      </c>
      <c r="EY27" s="13" t="str">
        <f t="shared" si="112"/>
        <v xml:space="preserve"> </v>
      </c>
      <c r="EZ27" s="13" t="str">
        <f t="shared" si="113"/>
        <v>960A (i.e. F)</v>
      </c>
      <c r="FA27" s="27">
        <v>320</v>
      </c>
      <c r="FB27" s="13" t="str">
        <f t="shared" si="114"/>
        <v xml:space="preserve"> </v>
      </c>
      <c r="FC27" s="13" t="str">
        <f t="shared" si="115"/>
        <v xml:space="preserve"> </v>
      </c>
      <c r="FD27" s="13" t="str">
        <f t="shared" si="116"/>
        <v xml:space="preserve"> </v>
      </c>
      <c r="FE27" s="13" t="str">
        <f t="shared" si="117"/>
        <v xml:space="preserve"> </v>
      </c>
      <c r="FF27" s="13" t="str">
        <f t="shared" si="118"/>
        <v xml:space="preserve"> </v>
      </c>
      <c r="FG27" s="13" t="str">
        <f t="shared" si="119"/>
        <v>0.3s IxIxt off</v>
      </c>
    </row>
    <row r="28" spans="1:163" x14ac:dyDescent="0.25">
      <c r="V28" s="18"/>
      <c r="X28" s="27">
        <v>435</v>
      </c>
      <c r="Y28" s="13" t="str">
        <f t="shared" si="0"/>
        <v>LV cabinet not suitable for T/F</v>
      </c>
      <c r="Z28" s="13" t="str">
        <f t="shared" si="1"/>
        <v>LV cabinet not suitable for T/F</v>
      </c>
      <c r="AA28" s="13" t="str">
        <f t="shared" si="2"/>
        <v>LV cabinet not suitable for T/F</v>
      </c>
      <c r="AB28" s="13" t="str">
        <f t="shared" si="3"/>
        <v>LV cabinet not suitable for T/F</v>
      </c>
      <c r="AC28" s="13" t="str">
        <f t="shared" si="4"/>
        <v>LV cabinet not suitable for T/F</v>
      </c>
      <c r="AD28" s="13" t="str">
        <f t="shared" si="5"/>
        <v xml:space="preserve"> </v>
      </c>
      <c r="AE28" s="27">
        <v>435</v>
      </c>
      <c r="AF28" s="13" t="str">
        <f t="shared" si="6"/>
        <v xml:space="preserve"> </v>
      </c>
      <c r="AG28" s="13" t="str">
        <f t="shared" si="7"/>
        <v xml:space="preserve"> </v>
      </c>
      <c r="AH28" s="13" t="str">
        <f t="shared" si="8"/>
        <v xml:space="preserve"> </v>
      </c>
      <c r="AI28" s="13" t="str">
        <f t="shared" si="9"/>
        <v xml:space="preserve"> </v>
      </c>
      <c r="AJ28" s="13" t="str">
        <f t="shared" si="10"/>
        <v xml:space="preserve"> </v>
      </c>
      <c r="AK28" s="13" t="str">
        <f t="shared" si="11"/>
        <v>Micrologic 6.0</v>
      </c>
      <c r="AL28" s="27">
        <v>435</v>
      </c>
      <c r="AM28" s="13" t="str">
        <f t="shared" si="12"/>
        <v xml:space="preserve"> </v>
      </c>
      <c r="AN28" s="13" t="str">
        <f t="shared" si="13"/>
        <v xml:space="preserve"> </v>
      </c>
      <c r="AO28" s="13" t="str">
        <f t="shared" si="14"/>
        <v xml:space="preserve"> </v>
      </c>
      <c r="AP28" s="13" t="str">
        <f t="shared" si="15"/>
        <v xml:space="preserve"> </v>
      </c>
      <c r="AQ28" s="13" t="str">
        <f t="shared" si="16"/>
        <v xml:space="preserve"> </v>
      </c>
      <c r="AR28" s="13" t="str">
        <f t="shared" si="17"/>
        <v>1600A</v>
      </c>
      <c r="AS28" s="27">
        <v>435</v>
      </c>
      <c r="AT28" s="13" t="str">
        <f t="shared" si="18"/>
        <v xml:space="preserve"> </v>
      </c>
      <c r="AU28" s="13" t="str">
        <f t="shared" si="19"/>
        <v xml:space="preserve"> </v>
      </c>
      <c r="AV28" s="13" t="str">
        <f t="shared" si="20"/>
        <v xml:space="preserve"> </v>
      </c>
      <c r="AW28" s="13" t="str">
        <f t="shared" si="21"/>
        <v xml:space="preserve"> </v>
      </c>
      <c r="AX28" s="13" t="str">
        <f t="shared" si="22"/>
        <v xml:space="preserve"> </v>
      </c>
      <c r="AY28" s="13" t="str">
        <f t="shared" si="23"/>
        <v>800A (i.e. 0.5xIn)</v>
      </c>
      <c r="AZ28" s="27">
        <v>435</v>
      </c>
      <c r="BA28" s="13" t="str">
        <f t="shared" si="24"/>
        <v xml:space="preserve"> </v>
      </c>
      <c r="BB28" s="13" t="str">
        <f t="shared" si="25"/>
        <v xml:space="preserve"> </v>
      </c>
      <c r="BC28" s="13" t="str">
        <f t="shared" si="26"/>
        <v xml:space="preserve"> </v>
      </c>
      <c r="BD28" s="13" t="str">
        <f t="shared" si="27"/>
        <v xml:space="preserve"> </v>
      </c>
      <c r="BE28" s="13" t="str">
        <f t="shared" si="28"/>
        <v xml:space="preserve"> </v>
      </c>
      <c r="BF28" s="13" t="str">
        <f t="shared" si="29"/>
        <v>8s</v>
      </c>
      <c r="BG28" s="27">
        <v>435</v>
      </c>
      <c r="BH28" s="13" t="str">
        <f t="shared" si="30"/>
        <v xml:space="preserve"> </v>
      </c>
      <c r="BI28" s="13" t="str">
        <f t="shared" si="31"/>
        <v xml:space="preserve"> </v>
      </c>
      <c r="BJ28" s="13" t="str">
        <f t="shared" si="32"/>
        <v xml:space="preserve"> </v>
      </c>
      <c r="BK28" s="13" t="str">
        <f t="shared" si="33"/>
        <v xml:space="preserve"> </v>
      </c>
      <c r="BL28" s="13" t="str">
        <f t="shared" si="34"/>
        <v xml:space="preserve"> </v>
      </c>
      <c r="BM28" s="13" t="str">
        <f t="shared" si="35"/>
        <v>4000A (i.e. 5xIr)</v>
      </c>
      <c r="BN28" s="27">
        <v>435</v>
      </c>
      <c r="BO28" s="13" t="str">
        <f t="shared" si="36"/>
        <v xml:space="preserve"> </v>
      </c>
      <c r="BP28" s="13" t="str">
        <f t="shared" si="37"/>
        <v xml:space="preserve"> </v>
      </c>
      <c r="BQ28" s="13" t="str">
        <f t="shared" si="38"/>
        <v xml:space="preserve"> </v>
      </c>
      <c r="BR28" s="13" t="str">
        <f t="shared" si="39"/>
        <v xml:space="preserve"> </v>
      </c>
      <c r="BS28" s="13" t="str">
        <f t="shared" si="40"/>
        <v xml:space="preserve"> </v>
      </c>
      <c r="BT28" s="13" t="str">
        <f t="shared" si="41"/>
        <v>0.1s, IxIxt on</v>
      </c>
      <c r="BU28" s="27">
        <v>435</v>
      </c>
      <c r="BV28" s="13" t="str">
        <f t="shared" si="42"/>
        <v xml:space="preserve"> </v>
      </c>
      <c r="BW28" s="13" t="str">
        <f t="shared" si="43"/>
        <v xml:space="preserve"> </v>
      </c>
      <c r="BX28" s="13" t="str">
        <f t="shared" si="44"/>
        <v xml:space="preserve"> </v>
      </c>
      <c r="BY28" s="13" t="str">
        <f t="shared" si="45"/>
        <v xml:space="preserve"> </v>
      </c>
      <c r="BZ28" s="13" t="str">
        <f t="shared" si="46"/>
        <v xml:space="preserve"> </v>
      </c>
      <c r="CA28" s="13" t="str">
        <f t="shared" si="47"/>
        <v>9600A (i.e.6xIn)</v>
      </c>
      <c r="CB28" s="27">
        <v>435</v>
      </c>
      <c r="CC28" s="13" t="str">
        <f t="shared" si="48"/>
        <v xml:space="preserve"> </v>
      </c>
      <c r="CD28" s="13" t="str">
        <f t="shared" si="49"/>
        <v xml:space="preserve"> </v>
      </c>
      <c r="CE28" s="13" t="str">
        <f t="shared" si="50"/>
        <v xml:space="preserve"> </v>
      </c>
      <c r="CF28" s="13" t="str">
        <f t="shared" si="51"/>
        <v xml:space="preserve"> </v>
      </c>
      <c r="CG28" s="13" t="str">
        <f t="shared" si="52"/>
        <v xml:space="preserve"> </v>
      </c>
      <c r="CH28" s="13" t="str">
        <f t="shared" si="53"/>
        <v>1200A (i.e. J)</v>
      </c>
      <c r="CI28" s="27">
        <v>435</v>
      </c>
      <c r="CJ28" s="13" t="str">
        <f t="shared" si="54"/>
        <v xml:space="preserve"> </v>
      </c>
      <c r="CK28" s="13" t="str">
        <f t="shared" si="55"/>
        <v xml:space="preserve"> </v>
      </c>
      <c r="CL28" s="13" t="str">
        <f t="shared" si="56"/>
        <v xml:space="preserve"> </v>
      </c>
      <c r="CM28" s="13" t="str">
        <f t="shared" si="57"/>
        <v xml:space="preserve"> </v>
      </c>
      <c r="CN28" s="13" t="str">
        <f t="shared" si="58"/>
        <v xml:space="preserve"> </v>
      </c>
      <c r="CO28" s="13" t="str">
        <f t="shared" si="59"/>
        <v>0.4s IxIxt off</v>
      </c>
      <c r="CP28" s="27">
        <v>435</v>
      </c>
      <c r="CQ28" s="13" t="str">
        <f t="shared" si="60"/>
        <v>LV cabinet not suitable for T/F</v>
      </c>
      <c r="CR28" s="13" t="str">
        <f t="shared" si="61"/>
        <v>LV cabinet not suitable for T/F</v>
      </c>
      <c r="CS28" s="13" t="str">
        <f t="shared" si="62"/>
        <v>LV cabinet not suitable for T/F</v>
      </c>
      <c r="CT28" s="13" t="str">
        <f t="shared" si="63"/>
        <v>LV cabinet not suitable for T/F</v>
      </c>
      <c r="CU28" s="13" t="str">
        <f t="shared" si="64"/>
        <v>LV cabinet not suitable for T/F</v>
      </c>
      <c r="CV28" s="13" t="str">
        <f t="shared" si="65"/>
        <v xml:space="preserve"> </v>
      </c>
      <c r="CW28" s="27">
        <v>435</v>
      </c>
      <c r="CX28" s="13" t="str">
        <f t="shared" si="66"/>
        <v xml:space="preserve"> </v>
      </c>
      <c r="CY28" s="13" t="str">
        <f t="shared" si="67"/>
        <v xml:space="preserve"> </v>
      </c>
      <c r="CZ28" s="13" t="str">
        <f t="shared" si="68"/>
        <v xml:space="preserve"> </v>
      </c>
      <c r="DA28" s="13" t="str">
        <f t="shared" si="69"/>
        <v xml:space="preserve"> </v>
      </c>
      <c r="DB28" s="13" t="str">
        <f t="shared" si="70"/>
        <v xml:space="preserve"> </v>
      </c>
      <c r="DC28" s="13" t="str">
        <f t="shared" si="71"/>
        <v>Micrologic 6.0</v>
      </c>
      <c r="DD28" s="27">
        <v>435</v>
      </c>
      <c r="DE28" s="13" t="str">
        <f t="shared" si="72"/>
        <v>Load is above T/F rating</v>
      </c>
      <c r="DF28" s="13" t="str">
        <f t="shared" si="73"/>
        <v xml:space="preserve"> </v>
      </c>
      <c r="DG28" s="13" t="str">
        <f t="shared" si="74"/>
        <v xml:space="preserve"> </v>
      </c>
      <c r="DH28" s="13" t="str">
        <f t="shared" si="75"/>
        <v xml:space="preserve"> </v>
      </c>
      <c r="DI28" s="13" t="str">
        <f t="shared" si="76"/>
        <v xml:space="preserve"> </v>
      </c>
      <c r="DJ28" s="13" t="str">
        <f t="shared" si="77"/>
        <v>1600A</v>
      </c>
      <c r="DK28" s="27">
        <v>435</v>
      </c>
      <c r="DL28" s="13" t="str">
        <f t="shared" si="78"/>
        <v xml:space="preserve"> </v>
      </c>
      <c r="DM28" s="13" t="str">
        <f t="shared" si="79"/>
        <v xml:space="preserve"> </v>
      </c>
      <c r="DN28" s="13" t="str">
        <f t="shared" si="80"/>
        <v xml:space="preserve"> </v>
      </c>
      <c r="DO28" s="13" t="str">
        <f t="shared" si="81"/>
        <v xml:space="preserve"> </v>
      </c>
      <c r="DP28" s="13" t="str">
        <f t="shared" si="82"/>
        <v xml:space="preserve"> </v>
      </c>
      <c r="DQ28" s="13" t="str">
        <f t="shared" si="83"/>
        <v>640A (i.e. 0.4xIn)</v>
      </c>
      <c r="DR28" s="27">
        <v>435</v>
      </c>
      <c r="DS28" s="13" t="str">
        <f t="shared" si="84"/>
        <v xml:space="preserve"> </v>
      </c>
      <c r="DT28" s="13" t="str">
        <f t="shared" si="85"/>
        <v xml:space="preserve"> </v>
      </c>
      <c r="DU28" s="13" t="str">
        <f t="shared" si="86"/>
        <v xml:space="preserve"> </v>
      </c>
      <c r="DV28" s="13" t="str">
        <f t="shared" si="87"/>
        <v xml:space="preserve"> </v>
      </c>
      <c r="DW28" s="13" t="str">
        <f t="shared" si="88"/>
        <v xml:space="preserve"> </v>
      </c>
      <c r="DX28" s="13" t="str">
        <f t="shared" si="89"/>
        <v>8s</v>
      </c>
      <c r="DY28" s="27">
        <v>435</v>
      </c>
      <c r="DZ28" s="13" t="str">
        <f t="shared" si="90"/>
        <v xml:space="preserve"> </v>
      </c>
      <c r="EA28" s="13" t="str">
        <f t="shared" si="91"/>
        <v xml:space="preserve"> </v>
      </c>
      <c r="EB28" s="13" t="str">
        <f t="shared" si="92"/>
        <v xml:space="preserve"> </v>
      </c>
      <c r="EC28" s="13" t="str">
        <f t="shared" si="93"/>
        <v xml:space="preserve"> </v>
      </c>
      <c r="ED28" s="13" t="str">
        <f t="shared" si="94"/>
        <v xml:space="preserve"> </v>
      </c>
      <c r="EE28" s="13" t="str">
        <f t="shared" si="95"/>
        <v>3200A (i.e. 5xIr)</v>
      </c>
      <c r="EF28" s="27">
        <v>435</v>
      </c>
      <c r="EG28" s="13" t="str">
        <f t="shared" si="96"/>
        <v xml:space="preserve"> </v>
      </c>
      <c r="EH28" s="13" t="str">
        <f t="shared" si="97"/>
        <v xml:space="preserve"> </v>
      </c>
      <c r="EI28" s="13" t="str">
        <f t="shared" si="98"/>
        <v xml:space="preserve"> </v>
      </c>
      <c r="EJ28" s="13" t="str">
        <f t="shared" si="99"/>
        <v xml:space="preserve"> </v>
      </c>
      <c r="EK28" s="13" t="str">
        <f t="shared" si="100"/>
        <v xml:space="preserve"> </v>
      </c>
      <c r="EL28" s="13" t="str">
        <f t="shared" si="101"/>
        <v>0.1s, IxIxt on</v>
      </c>
      <c r="EM28" s="27">
        <v>435</v>
      </c>
      <c r="EN28" s="13" t="str">
        <f t="shared" si="102"/>
        <v xml:space="preserve"> </v>
      </c>
      <c r="EO28" s="13" t="str">
        <f t="shared" si="103"/>
        <v xml:space="preserve"> </v>
      </c>
      <c r="EP28" s="13" t="str">
        <f t="shared" si="104"/>
        <v xml:space="preserve"> </v>
      </c>
      <c r="EQ28" s="13" t="str">
        <f t="shared" si="105"/>
        <v xml:space="preserve"> </v>
      </c>
      <c r="ER28" s="13" t="str">
        <f t="shared" si="106"/>
        <v xml:space="preserve"> </v>
      </c>
      <c r="ES28" s="13" t="str">
        <f t="shared" si="107"/>
        <v>6400A (i.e. 4xIn)</v>
      </c>
      <c r="ET28" s="27">
        <v>435</v>
      </c>
      <c r="EU28" s="13" t="str">
        <f t="shared" si="108"/>
        <v xml:space="preserve"> </v>
      </c>
      <c r="EV28" s="13" t="str">
        <f t="shared" si="109"/>
        <v xml:space="preserve"> </v>
      </c>
      <c r="EW28" s="13" t="str">
        <f t="shared" si="110"/>
        <v xml:space="preserve"> </v>
      </c>
      <c r="EX28" s="13" t="str">
        <f t="shared" si="111"/>
        <v xml:space="preserve"> </v>
      </c>
      <c r="EY28" s="13" t="str">
        <f t="shared" si="112"/>
        <v xml:space="preserve"> </v>
      </c>
      <c r="EZ28" s="13" t="str">
        <f t="shared" si="113"/>
        <v>960A (i.e. F)</v>
      </c>
      <c r="FA28" s="27">
        <v>435</v>
      </c>
      <c r="FB28" s="13" t="str">
        <f t="shared" si="114"/>
        <v xml:space="preserve"> </v>
      </c>
      <c r="FC28" s="13" t="str">
        <f t="shared" si="115"/>
        <v xml:space="preserve"> </v>
      </c>
      <c r="FD28" s="13" t="str">
        <f t="shared" si="116"/>
        <v xml:space="preserve"> </v>
      </c>
      <c r="FE28" s="13" t="str">
        <f t="shared" si="117"/>
        <v xml:space="preserve"> </v>
      </c>
      <c r="FF28" s="13" t="str">
        <f t="shared" si="118"/>
        <v xml:space="preserve"> </v>
      </c>
      <c r="FG28" s="13" t="str">
        <f t="shared" si="119"/>
        <v>0.3s IxIxt off</v>
      </c>
    </row>
    <row r="29" spans="1:163" x14ac:dyDescent="0.25">
      <c r="V29" s="18"/>
      <c r="X29" s="27">
        <v>457</v>
      </c>
      <c r="Y29" s="13" t="str">
        <f t="shared" si="0"/>
        <v>LV cabinet not suitable for T/F</v>
      </c>
      <c r="Z29" s="13" t="str">
        <f t="shared" si="1"/>
        <v>LV cabinet not suitable for T/F</v>
      </c>
      <c r="AA29" s="13" t="str">
        <f t="shared" si="2"/>
        <v>LV cabinet not suitable for T/F</v>
      </c>
      <c r="AB29" s="13" t="str">
        <f t="shared" si="3"/>
        <v>LV cabinet not suitable for T/F</v>
      </c>
      <c r="AC29" s="13" t="str">
        <f t="shared" si="4"/>
        <v>LV cabinet not suitable for T/F</v>
      </c>
      <c r="AD29" s="13" t="str">
        <f t="shared" si="5"/>
        <v xml:space="preserve"> </v>
      </c>
      <c r="AE29" s="27">
        <v>457</v>
      </c>
      <c r="AF29" s="13" t="str">
        <f t="shared" si="6"/>
        <v xml:space="preserve"> </v>
      </c>
      <c r="AG29" s="13" t="str">
        <f t="shared" si="7"/>
        <v xml:space="preserve"> </v>
      </c>
      <c r="AH29" s="13" t="str">
        <f t="shared" si="8"/>
        <v xml:space="preserve"> </v>
      </c>
      <c r="AI29" s="13" t="str">
        <f t="shared" si="9"/>
        <v xml:space="preserve"> </v>
      </c>
      <c r="AJ29" s="13" t="str">
        <f t="shared" si="10"/>
        <v xml:space="preserve"> </v>
      </c>
      <c r="AK29" s="13" t="str">
        <f t="shared" si="11"/>
        <v>Micrologic 6.0</v>
      </c>
      <c r="AL29" s="27">
        <v>457</v>
      </c>
      <c r="AM29" s="13" t="str">
        <f t="shared" si="12"/>
        <v xml:space="preserve"> </v>
      </c>
      <c r="AN29" s="13" t="str">
        <f t="shared" si="13"/>
        <v xml:space="preserve"> </v>
      </c>
      <c r="AO29" s="13" t="str">
        <f t="shared" si="14"/>
        <v xml:space="preserve"> </v>
      </c>
      <c r="AP29" s="13" t="str">
        <f t="shared" si="15"/>
        <v xml:space="preserve"> </v>
      </c>
      <c r="AQ29" s="13" t="str">
        <f t="shared" si="16"/>
        <v xml:space="preserve"> </v>
      </c>
      <c r="AR29" s="13" t="str">
        <f t="shared" si="17"/>
        <v>1600A</v>
      </c>
      <c r="AS29" s="27">
        <v>457</v>
      </c>
      <c r="AT29" s="13" t="str">
        <f t="shared" si="18"/>
        <v xml:space="preserve"> </v>
      </c>
      <c r="AU29" s="13" t="str">
        <f t="shared" si="19"/>
        <v xml:space="preserve"> </v>
      </c>
      <c r="AV29" s="13" t="str">
        <f t="shared" si="20"/>
        <v xml:space="preserve"> </v>
      </c>
      <c r="AW29" s="13" t="str">
        <f t="shared" si="21"/>
        <v xml:space="preserve"> </v>
      </c>
      <c r="AX29" s="13" t="str">
        <f t="shared" si="22"/>
        <v xml:space="preserve"> </v>
      </c>
      <c r="AY29" s="13" t="str">
        <f t="shared" si="23"/>
        <v>800A (i.e. 0.5xIn)</v>
      </c>
      <c r="AZ29" s="27">
        <v>457</v>
      </c>
      <c r="BA29" s="13" t="str">
        <f t="shared" si="24"/>
        <v xml:space="preserve"> </v>
      </c>
      <c r="BB29" s="13" t="str">
        <f t="shared" si="25"/>
        <v xml:space="preserve"> </v>
      </c>
      <c r="BC29" s="13" t="str">
        <f t="shared" si="26"/>
        <v xml:space="preserve"> </v>
      </c>
      <c r="BD29" s="13" t="str">
        <f t="shared" si="27"/>
        <v xml:space="preserve"> </v>
      </c>
      <c r="BE29" s="13" t="str">
        <f t="shared" si="28"/>
        <v xml:space="preserve"> </v>
      </c>
      <c r="BF29" s="13" t="str">
        <f t="shared" si="29"/>
        <v>8s</v>
      </c>
      <c r="BG29" s="27">
        <v>457</v>
      </c>
      <c r="BH29" s="13" t="str">
        <f t="shared" si="30"/>
        <v xml:space="preserve"> </v>
      </c>
      <c r="BI29" s="13" t="str">
        <f t="shared" si="31"/>
        <v xml:space="preserve"> </v>
      </c>
      <c r="BJ29" s="13" t="str">
        <f t="shared" si="32"/>
        <v xml:space="preserve"> </v>
      </c>
      <c r="BK29" s="13" t="str">
        <f t="shared" si="33"/>
        <v xml:space="preserve"> </v>
      </c>
      <c r="BL29" s="13" t="str">
        <f t="shared" si="34"/>
        <v xml:space="preserve"> </v>
      </c>
      <c r="BM29" s="13" t="str">
        <f t="shared" si="35"/>
        <v>4000A (i.e. 5xIr)</v>
      </c>
      <c r="BN29" s="27">
        <v>457</v>
      </c>
      <c r="BO29" s="13" t="str">
        <f t="shared" si="36"/>
        <v xml:space="preserve"> </v>
      </c>
      <c r="BP29" s="13" t="str">
        <f t="shared" si="37"/>
        <v xml:space="preserve"> </v>
      </c>
      <c r="BQ29" s="13" t="str">
        <f t="shared" si="38"/>
        <v xml:space="preserve"> </v>
      </c>
      <c r="BR29" s="13" t="str">
        <f t="shared" si="39"/>
        <v xml:space="preserve"> </v>
      </c>
      <c r="BS29" s="13" t="str">
        <f t="shared" si="40"/>
        <v xml:space="preserve"> </v>
      </c>
      <c r="BT29" s="13" t="str">
        <f t="shared" si="41"/>
        <v>0.1s, IxIxt on</v>
      </c>
      <c r="BU29" s="27">
        <v>457</v>
      </c>
      <c r="BV29" s="13" t="str">
        <f t="shared" si="42"/>
        <v xml:space="preserve"> </v>
      </c>
      <c r="BW29" s="13" t="str">
        <f t="shared" si="43"/>
        <v xml:space="preserve"> </v>
      </c>
      <c r="BX29" s="13" t="str">
        <f t="shared" si="44"/>
        <v xml:space="preserve"> </v>
      </c>
      <c r="BY29" s="13" t="str">
        <f t="shared" si="45"/>
        <v xml:space="preserve"> </v>
      </c>
      <c r="BZ29" s="13" t="str">
        <f t="shared" si="46"/>
        <v xml:space="preserve"> </v>
      </c>
      <c r="CA29" s="13" t="str">
        <f t="shared" si="47"/>
        <v>9600A (i.e.6xIn)</v>
      </c>
      <c r="CB29" s="27">
        <v>457</v>
      </c>
      <c r="CC29" s="13" t="str">
        <f t="shared" si="48"/>
        <v xml:space="preserve"> </v>
      </c>
      <c r="CD29" s="13" t="str">
        <f t="shared" si="49"/>
        <v xml:space="preserve"> </v>
      </c>
      <c r="CE29" s="13" t="str">
        <f t="shared" si="50"/>
        <v xml:space="preserve"> </v>
      </c>
      <c r="CF29" s="13" t="str">
        <f t="shared" si="51"/>
        <v xml:space="preserve"> </v>
      </c>
      <c r="CG29" s="13" t="str">
        <f t="shared" si="52"/>
        <v xml:space="preserve"> </v>
      </c>
      <c r="CH29" s="13" t="str">
        <f t="shared" si="53"/>
        <v>1200A (i.e. J)</v>
      </c>
      <c r="CI29" s="27">
        <v>457</v>
      </c>
      <c r="CJ29" s="13" t="str">
        <f t="shared" si="54"/>
        <v xml:space="preserve"> </v>
      </c>
      <c r="CK29" s="13" t="str">
        <f t="shared" si="55"/>
        <v xml:space="preserve"> </v>
      </c>
      <c r="CL29" s="13" t="str">
        <f t="shared" si="56"/>
        <v xml:space="preserve"> </v>
      </c>
      <c r="CM29" s="13" t="str">
        <f t="shared" si="57"/>
        <v xml:space="preserve"> </v>
      </c>
      <c r="CN29" s="13" t="str">
        <f t="shared" si="58"/>
        <v xml:space="preserve"> </v>
      </c>
      <c r="CO29" s="13" t="str">
        <f t="shared" si="59"/>
        <v>0.4s IxIxt off</v>
      </c>
      <c r="CP29" s="27">
        <v>457</v>
      </c>
      <c r="CQ29" s="13" t="str">
        <f t="shared" si="60"/>
        <v>LV cabinet not suitable for T/F</v>
      </c>
      <c r="CR29" s="13" t="str">
        <f t="shared" si="61"/>
        <v>LV cabinet not suitable for T/F</v>
      </c>
      <c r="CS29" s="13" t="str">
        <f t="shared" si="62"/>
        <v>LV cabinet not suitable for T/F</v>
      </c>
      <c r="CT29" s="13" t="str">
        <f t="shared" si="63"/>
        <v>LV cabinet not suitable for T/F</v>
      </c>
      <c r="CU29" s="13" t="str">
        <f t="shared" si="64"/>
        <v>LV cabinet not suitable for T/F</v>
      </c>
      <c r="CV29" s="13" t="str">
        <f t="shared" si="65"/>
        <v xml:space="preserve"> </v>
      </c>
      <c r="CW29" s="27">
        <v>457</v>
      </c>
      <c r="CX29" s="13" t="str">
        <f t="shared" si="66"/>
        <v xml:space="preserve"> </v>
      </c>
      <c r="CY29" s="13" t="str">
        <f t="shared" si="67"/>
        <v xml:space="preserve"> </v>
      </c>
      <c r="CZ29" s="13" t="str">
        <f t="shared" si="68"/>
        <v xml:space="preserve"> </v>
      </c>
      <c r="DA29" s="13" t="str">
        <f t="shared" si="69"/>
        <v xml:space="preserve"> </v>
      </c>
      <c r="DB29" s="13" t="str">
        <f t="shared" si="70"/>
        <v xml:space="preserve"> </v>
      </c>
      <c r="DC29" s="13" t="str">
        <f t="shared" si="71"/>
        <v>Micrologic 6.0</v>
      </c>
      <c r="DD29" s="27">
        <v>457</v>
      </c>
      <c r="DE29" s="13" t="str">
        <f t="shared" si="72"/>
        <v>Load is above T/F rating</v>
      </c>
      <c r="DF29" s="13" t="str">
        <f t="shared" si="73"/>
        <v>Load is above T/F rating</v>
      </c>
      <c r="DG29" s="13" t="str">
        <f t="shared" si="74"/>
        <v xml:space="preserve"> </v>
      </c>
      <c r="DH29" s="13" t="str">
        <f t="shared" si="75"/>
        <v xml:space="preserve"> </v>
      </c>
      <c r="DI29" s="13" t="str">
        <f t="shared" si="76"/>
        <v xml:space="preserve"> </v>
      </c>
      <c r="DJ29" s="13" t="str">
        <f t="shared" si="77"/>
        <v>1600A</v>
      </c>
      <c r="DK29" s="27">
        <v>457</v>
      </c>
      <c r="DL29" s="13" t="str">
        <f t="shared" si="78"/>
        <v xml:space="preserve"> </v>
      </c>
      <c r="DM29" s="13" t="str">
        <f t="shared" si="79"/>
        <v xml:space="preserve"> </v>
      </c>
      <c r="DN29" s="13" t="str">
        <f t="shared" si="80"/>
        <v xml:space="preserve"> </v>
      </c>
      <c r="DO29" s="13" t="str">
        <f t="shared" si="81"/>
        <v xml:space="preserve"> </v>
      </c>
      <c r="DP29" s="13" t="str">
        <f t="shared" si="82"/>
        <v xml:space="preserve"> </v>
      </c>
      <c r="DQ29" s="13" t="str">
        <f t="shared" si="83"/>
        <v>640A (i.e. 0.4xIn)</v>
      </c>
      <c r="DR29" s="27">
        <v>457</v>
      </c>
      <c r="DS29" s="13" t="str">
        <f t="shared" si="84"/>
        <v xml:space="preserve"> </v>
      </c>
      <c r="DT29" s="13" t="str">
        <f t="shared" si="85"/>
        <v xml:space="preserve"> </v>
      </c>
      <c r="DU29" s="13" t="str">
        <f t="shared" si="86"/>
        <v xml:space="preserve"> </v>
      </c>
      <c r="DV29" s="13" t="str">
        <f t="shared" si="87"/>
        <v xml:space="preserve"> </v>
      </c>
      <c r="DW29" s="13" t="str">
        <f t="shared" si="88"/>
        <v xml:space="preserve"> </v>
      </c>
      <c r="DX29" s="13" t="str">
        <f t="shared" si="89"/>
        <v>8s</v>
      </c>
      <c r="DY29" s="27">
        <v>457</v>
      </c>
      <c r="DZ29" s="13" t="str">
        <f t="shared" si="90"/>
        <v xml:space="preserve"> </v>
      </c>
      <c r="EA29" s="13" t="str">
        <f t="shared" si="91"/>
        <v xml:space="preserve"> </v>
      </c>
      <c r="EB29" s="13" t="str">
        <f t="shared" si="92"/>
        <v xml:space="preserve"> </v>
      </c>
      <c r="EC29" s="13" t="str">
        <f t="shared" si="93"/>
        <v xml:space="preserve"> </v>
      </c>
      <c r="ED29" s="13" t="str">
        <f t="shared" si="94"/>
        <v xml:space="preserve"> </v>
      </c>
      <c r="EE29" s="13" t="str">
        <f t="shared" si="95"/>
        <v>3200A (i.e. 5xIr)</v>
      </c>
      <c r="EF29" s="27">
        <v>457</v>
      </c>
      <c r="EG29" s="13" t="str">
        <f t="shared" si="96"/>
        <v xml:space="preserve"> </v>
      </c>
      <c r="EH29" s="13" t="str">
        <f t="shared" si="97"/>
        <v xml:space="preserve"> </v>
      </c>
      <c r="EI29" s="13" t="str">
        <f t="shared" si="98"/>
        <v xml:space="preserve"> </v>
      </c>
      <c r="EJ29" s="13" t="str">
        <f t="shared" si="99"/>
        <v xml:space="preserve"> </v>
      </c>
      <c r="EK29" s="13" t="str">
        <f t="shared" si="100"/>
        <v xml:space="preserve"> </v>
      </c>
      <c r="EL29" s="13" t="str">
        <f t="shared" si="101"/>
        <v>0.1s, IxIxt on</v>
      </c>
      <c r="EM29" s="27">
        <v>457</v>
      </c>
      <c r="EN29" s="13" t="str">
        <f t="shared" si="102"/>
        <v xml:space="preserve"> </v>
      </c>
      <c r="EO29" s="13" t="str">
        <f t="shared" si="103"/>
        <v xml:space="preserve"> </v>
      </c>
      <c r="EP29" s="13" t="str">
        <f t="shared" si="104"/>
        <v xml:space="preserve"> </v>
      </c>
      <c r="EQ29" s="13" t="str">
        <f t="shared" si="105"/>
        <v xml:space="preserve"> </v>
      </c>
      <c r="ER29" s="13" t="str">
        <f t="shared" si="106"/>
        <v xml:space="preserve"> </v>
      </c>
      <c r="ES29" s="13" t="str">
        <f t="shared" si="107"/>
        <v>6400A (i.e. 4xIn)</v>
      </c>
      <c r="ET29" s="27">
        <v>457</v>
      </c>
      <c r="EU29" s="13" t="str">
        <f t="shared" si="108"/>
        <v xml:space="preserve"> </v>
      </c>
      <c r="EV29" s="13" t="str">
        <f t="shared" si="109"/>
        <v xml:space="preserve"> </v>
      </c>
      <c r="EW29" s="13" t="str">
        <f t="shared" si="110"/>
        <v xml:space="preserve"> </v>
      </c>
      <c r="EX29" s="13" t="str">
        <f t="shared" si="111"/>
        <v xml:space="preserve"> </v>
      </c>
      <c r="EY29" s="13" t="str">
        <f t="shared" si="112"/>
        <v xml:space="preserve"> </v>
      </c>
      <c r="EZ29" s="13" t="str">
        <f t="shared" si="113"/>
        <v>960A (i.e. F)</v>
      </c>
      <c r="FA29" s="27">
        <v>457</v>
      </c>
      <c r="FB29" s="13" t="str">
        <f t="shared" si="114"/>
        <v xml:space="preserve"> </v>
      </c>
      <c r="FC29" s="13" t="str">
        <f t="shared" si="115"/>
        <v xml:space="preserve"> </v>
      </c>
      <c r="FD29" s="13" t="str">
        <f t="shared" si="116"/>
        <v xml:space="preserve"> </v>
      </c>
      <c r="FE29" s="13" t="str">
        <f t="shared" si="117"/>
        <v xml:space="preserve"> </v>
      </c>
      <c r="FF29" s="13" t="str">
        <f t="shared" si="118"/>
        <v xml:space="preserve"> </v>
      </c>
      <c r="FG29" s="13" t="str">
        <f t="shared" si="119"/>
        <v>0.3s IxIxt off</v>
      </c>
    </row>
    <row r="30" spans="1:163" x14ac:dyDescent="0.25">
      <c r="V30" s="18"/>
      <c r="X30" s="27">
        <v>640.1</v>
      </c>
      <c r="Y30" s="13" t="str">
        <f t="shared" si="0"/>
        <v>LV cabinet not suitable for T/F</v>
      </c>
      <c r="Z30" s="13" t="str">
        <f t="shared" si="1"/>
        <v>LV cabinet not suitable for T/F</v>
      </c>
      <c r="AA30" s="13" t="str">
        <f t="shared" si="2"/>
        <v>LV cabinet not suitable for T/F</v>
      </c>
      <c r="AB30" s="13" t="str">
        <f t="shared" si="3"/>
        <v>LV cabinet not suitable for T/F</v>
      </c>
      <c r="AC30" s="13" t="str">
        <f t="shared" si="4"/>
        <v>LV cabinet not suitable for T/F</v>
      </c>
      <c r="AD30" s="13" t="str">
        <f t="shared" si="5"/>
        <v xml:space="preserve"> </v>
      </c>
      <c r="AE30" s="27">
        <v>640.1</v>
      </c>
      <c r="AF30" s="13" t="str">
        <f t="shared" si="6"/>
        <v xml:space="preserve"> </v>
      </c>
      <c r="AG30" s="13" t="str">
        <f t="shared" si="7"/>
        <v xml:space="preserve"> </v>
      </c>
      <c r="AH30" s="13" t="str">
        <f t="shared" si="8"/>
        <v xml:space="preserve"> </v>
      </c>
      <c r="AI30" s="13" t="str">
        <f t="shared" si="9"/>
        <v xml:space="preserve"> </v>
      </c>
      <c r="AJ30" s="13" t="str">
        <f t="shared" si="10"/>
        <v xml:space="preserve"> </v>
      </c>
      <c r="AK30" s="13" t="str">
        <f t="shared" si="11"/>
        <v>Micrologic 6.0</v>
      </c>
      <c r="AL30" s="27">
        <v>640.1</v>
      </c>
      <c r="AM30" s="13" t="str">
        <f t="shared" si="12"/>
        <v xml:space="preserve"> </v>
      </c>
      <c r="AN30" s="13" t="str">
        <f t="shared" si="13"/>
        <v xml:space="preserve"> </v>
      </c>
      <c r="AO30" s="13" t="str">
        <f t="shared" si="14"/>
        <v xml:space="preserve"> </v>
      </c>
      <c r="AP30" s="13" t="str">
        <f t="shared" si="15"/>
        <v xml:space="preserve"> </v>
      </c>
      <c r="AQ30" s="13" t="str">
        <f t="shared" si="16"/>
        <v xml:space="preserve"> </v>
      </c>
      <c r="AR30" s="13" t="str">
        <f t="shared" si="17"/>
        <v>1600A</v>
      </c>
      <c r="AS30" s="27">
        <v>640.1</v>
      </c>
      <c r="AT30" s="13" t="str">
        <f t="shared" si="18"/>
        <v xml:space="preserve"> </v>
      </c>
      <c r="AU30" s="13" t="str">
        <f t="shared" si="19"/>
        <v xml:space="preserve"> </v>
      </c>
      <c r="AV30" s="13" t="str">
        <f t="shared" si="20"/>
        <v xml:space="preserve"> </v>
      </c>
      <c r="AW30" s="13" t="str">
        <f t="shared" si="21"/>
        <v xml:space="preserve"> </v>
      </c>
      <c r="AX30" s="13" t="str">
        <f t="shared" si="22"/>
        <v xml:space="preserve"> </v>
      </c>
      <c r="AY30" s="13" t="str">
        <f t="shared" si="23"/>
        <v>1120A (i.e. 0.7xIn)</v>
      </c>
      <c r="AZ30" s="27">
        <v>640.1</v>
      </c>
      <c r="BA30" s="13" t="str">
        <f t="shared" si="24"/>
        <v xml:space="preserve"> </v>
      </c>
      <c r="BB30" s="13" t="str">
        <f t="shared" si="25"/>
        <v xml:space="preserve"> </v>
      </c>
      <c r="BC30" s="13" t="str">
        <f t="shared" si="26"/>
        <v xml:space="preserve"> </v>
      </c>
      <c r="BD30" s="13" t="str">
        <f t="shared" si="27"/>
        <v xml:space="preserve"> </v>
      </c>
      <c r="BE30" s="13" t="str">
        <f t="shared" si="28"/>
        <v xml:space="preserve"> </v>
      </c>
      <c r="BF30" s="13" t="str">
        <f t="shared" si="29"/>
        <v>8s</v>
      </c>
      <c r="BG30" s="27">
        <v>640.1</v>
      </c>
      <c r="BH30" s="13" t="str">
        <f t="shared" si="30"/>
        <v xml:space="preserve"> </v>
      </c>
      <c r="BI30" s="13" t="str">
        <f t="shared" si="31"/>
        <v xml:space="preserve"> </v>
      </c>
      <c r="BJ30" s="13" t="str">
        <f t="shared" si="32"/>
        <v xml:space="preserve"> </v>
      </c>
      <c r="BK30" s="13" t="str">
        <f t="shared" si="33"/>
        <v xml:space="preserve"> </v>
      </c>
      <c r="BL30" s="13" t="str">
        <f t="shared" si="34"/>
        <v xml:space="preserve"> </v>
      </c>
      <c r="BM30" s="13" t="str">
        <f t="shared" si="35"/>
        <v>4480A (i.e. 4xIr)</v>
      </c>
      <c r="BN30" s="27">
        <v>640.1</v>
      </c>
      <c r="BO30" s="13" t="str">
        <f t="shared" si="36"/>
        <v xml:space="preserve"> </v>
      </c>
      <c r="BP30" s="13" t="str">
        <f t="shared" si="37"/>
        <v xml:space="preserve"> </v>
      </c>
      <c r="BQ30" s="13" t="str">
        <f t="shared" si="38"/>
        <v xml:space="preserve"> </v>
      </c>
      <c r="BR30" s="13" t="str">
        <f t="shared" si="39"/>
        <v xml:space="preserve"> </v>
      </c>
      <c r="BS30" s="13" t="str">
        <f t="shared" si="40"/>
        <v xml:space="preserve"> </v>
      </c>
      <c r="BT30" s="13" t="str">
        <f t="shared" si="41"/>
        <v>0.1s, IxIxt on</v>
      </c>
      <c r="BU30" s="27">
        <v>640.1</v>
      </c>
      <c r="BV30" s="13" t="str">
        <f t="shared" si="42"/>
        <v xml:space="preserve"> </v>
      </c>
      <c r="BW30" s="13" t="str">
        <f t="shared" si="43"/>
        <v xml:space="preserve"> </v>
      </c>
      <c r="BX30" s="13" t="str">
        <f t="shared" si="44"/>
        <v xml:space="preserve"> </v>
      </c>
      <c r="BY30" s="13" t="str">
        <f t="shared" si="45"/>
        <v xml:space="preserve"> </v>
      </c>
      <c r="BZ30" s="13" t="str">
        <f t="shared" si="46"/>
        <v xml:space="preserve"> </v>
      </c>
      <c r="CA30" s="13" t="str">
        <f t="shared" si="47"/>
        <v>9600A (i.e.6xIn)</v>
      </c>
      <c r="CB30" s="27">
        <v>640.1</v>
      </c>
      <c r="CC30" s="13" t="str">
        <f t="shared" si="48"/>
        <v xml:space="preserve"> </v>
      </c>
      <c r="CD30" s="13" t="str">
        <f t="shared" si="49"/>
        <v xml:space="preserve"> </v>
      </c>
      <c r="CE30" s="13" t="str">
        <f t="shared" si="50"/>
        <v xml:space="preserve"> </v>
      </c>
      <c r="CF30" s="13" t="str">
        <f t="shared" si="51"/>
        <v xml:space="preserve"> </v>
      </c>
      <c r="CG30" s="13" t="str">
        <f t="shared" si="52"/>
        <v xml:space="preserve"> </v>
      </c>
      <c r="CH30" s="13" t="str">
        <f t="shared" si="53"/>
        <v>1200A (i.e. J)</v>
      </c>
      <c r="CI30" s="27">
        <v>640.1</v>
      </c>
      <c r="CJ30" s="13" t="str">
        <f t="shared" si="54"/>
        <v xml:space="preserve"> </v>
      </c>
      <c r="CK30" s="13" t="str">
        <f t="shared" si="55"/>
        <v xml:space="preserve"> </v>
      </c>
      <c r="CL30" s="13" t="str">
        <f t="shared" si="56"/>
        <v xml:space="preserve"> </v>
      </c>
      <c r="CM30" s="13" t="str">
        <f t="shared" si="57"/>
        <v xml:space="preserve"> </v>
      </c>
      <c r="CN30" s="13" t="str">
        <f t="shared" si="58"/>
        <v xml:space="preserve"> </v>
      </c>
      <c r="CO30" s="13" t="str">
        <f t="shared" si="59"/>
        <v>0.4s IxIxt off</v>
      </c>
      <c r="CP30" s="27">
        <v>640.1</v>
      </c>
      <c r="CQ30" s="13" t="str">
        <f t="shared" si="60"/>
        <v>LV cabinet not suitable for T/F</v>
      </c>
      <c r="CR30" s="13" t="str">
        <f t="shared" si="61"/>
        <v>LV cabinet not suitable for T/F</v>
      </c>
      <c r="CS30" s="13" t="str">
        <f t="shared" si="62"/>
        <v>LV cabinet not suitable for T/F</v>
      </c>
      <c r="CT30" s="13" t="str">
        <f t="shared" si="63"/>
        <v>LV cabinet not suitable for T/F</v>
      </c>
      <c r="CU30" s="13" t="str">
        <f t="shared" si="64"/>
        <v>LV cabinet not suitable for T/F</v>
      </c>
      <c r="CV30" s="13" t="str">
        <f t="shared" si="65"/>
        <v xml:space="preserve"> </v>
      </c>
      <c r="CW30" s="27">
        <v>640.1</v>
      </c>
      <c r="CX30" s="13" t="str">
        <f t="shared" si="66"/>
        <v xml:space="preserve"> </v>
      </c>
      <c r="CY30" s="13" t="str">
        <f t="shared" si="67"/>
        <v xml:space="preserve"> </v>
      </c>
      <c r="CZ30" s="13" t="str">
        <f t="shared" si="68"/>
        <v xml:space="preserve"> </v>
      </c>
      <c r="DA30" s="13" t="str">
        <f t="shared" si="69"/>
        <v xml:space="preserve"> </v>
      </c>
      <c r="DB30" s="13" t="str">
        <f t="shared" si="70"/>
        <v xml:space="preserve"> </v>
      </c>
      <c r="DC30" s="13" t="str">
        <f t="shared" si="71"/>
        <v>Micrologic 6.0</v>
      </c>
      <c r="DD30" s="27">
        <v>640.1</v>
      </c>
      <c r="DE30" s="13" t="str">
        <f t="shared" si="72"/>
        <v>Load is above T/F rating</v>
      </c>
      <c r="DF30" s="13" t="str">
        <f t="shared" si="73"/>
        <v>Load is above T/F rating</v>
      </c>
      <c r="DG30" s="13" t="str">
        <f t="shared" si="74"/>
        <v xml:space="preserve"> </v>
      </c>
      <c r="DH30" s="13" t="str">
        <f t="shared" si="75"/>
        <v xml:space="preserve"> </v>
      </c>
      <c r="DI30" s="13" t="str">
        <f t="shared" si="76"/>
        <v xml:space="preserve"> </v>
      </c>
      <c r="DJ30" s="13" t="str">
        <f t="shared" si="77"/>
        <v>1600A</v>
      </c>
      <c r="DK30" s="27">
        <v>640.1</v>
      </c>
      <c r="DL30" s="13" t="str">
        <f t="shared" si="78"/>
        <v xml:space="preserve"> </v>
      </c>
      <c r="DM30" s="13" t="str">
        <f t="shared" si="79"/>
        <v xml:space="preserve"> </v>
      </c>
      <c r="DN30" s="13" t="str">
        <f t="shared" si="80"/>
        <v xml:space="preserve"> </v>
      </c>
      <c r="DO30" s="13" t="str">
        <f t="shared" si="81"/>
        <v xml:space="preserve"> </v>
      </c>
      <c r="DP30" s="13" t="str">
        <f t="shared" si="82"/>
        <v xml:space="preserve"> </v>
      </c>
      <c r="DQ30" s="13" t="str">
        <f t="shared" si="83"/>
        <v>800A (i.e. 0.5xIn)</v>
      </c>
      <c r="DR30" s="27">
        <v>640.1</v>
      </c>
      <c r="DS30" s="13" t="str">
        <f t="shared" si="84"/>
        <v xml:space="preserve"> </v>
      </c>
      <c r="DT30" s="13" t="str">
        <f t="shared" si="85"/>
        <v xml:space="preserve"> </v>
      </c>
      <c r="DU30" s="13" t="str">
        <f t="shared" si="86"/>
        <v xml:space="preserve"> </v>
      </c>
      <c r="DV30" s="13" t="str">
        <f t="shared" si="87"/>
        <v xml:space="preserve"> </v>
      </c>
      <c r="DW30" s="13" t="str">
        <f t="shared" si="88"/>
        <v xml:space="preserve"> </v>
      </c>
      <c r="DX30" s="13" t="str">
        <f t="shared" si="89"/>
        <v>8s</v>
      </c>
      <c r="DY30" s="27">
        <v>640.1</v>
      </c>
      <c r="DZ30" s="13" t="str">
        <f t="shared" si="90"/>
        <v xml:space="preserve"> </v>
      </c>
      <c r="EA30" s="13" t="str">
        <f t="shared" si="91"/>
        <v xml:space="preserve"> </v>
      </c>
      <c r="EB30" s="13" t="str">
        <f t="shared" si="92"/>
        <v xml:space="preserve"> </v>
      </c>
      <c r="EC30" s="13" t="str">
        <f t="shared" si="93"/>
        <v xml:space="preserve"> </v>
      </c>
      <c r="ED30" s="13" t="str">
        <f t="shared" si="94"/>
        <v xml:space="preserve"> </v>
      </c>
      <c r="EE30" s="13" t="str">
        <f t="shared" si="95"/>
        <v>3200A (i.e. 4xIr)</v>
      </c>
      <c r="EF30" s="27">
        <v>640.1</v>
      </c>
      <c r="EG30" s="13" t="str">
        <f t="shared" si="96"/>
        <v xml:space="preserve"> </v>
      </c>
      <c r="EH30" s="13" t="str">
        <f t="shared" si="97"/>
        <v xml:space="preserve"> </v>
      </c>
      <c r="EI30" s="13" t="str">
        <f t="shared" si="98"/>
        <v xml:space="preserve"> </v>
      </c>
      <c r="EJ30" s="13" t="str">
        <f t="shared" si="99"/>
        <v xml:space="preserve"> </v>
      </c>
      <c r="EK30" s="13" t="str">
        <f t="shared" si="100"/>
        <v xml:space="preserve"> </v>
      </c>
      <c r="EL30" s="13" t="str">
        <f t="shared" si="101"/>
        <v>0.1s, IxIxt on</v>
      </c>
      <c r="EM30" s="27">
        <v>640.1</v>
      </c>
      <c r="EN30" s="13" t="str">
        <f t="shared" si="102"/>
        <v xml:space="preserve"> </v>
      </c>
      <c r="EO30" s="13" t="str">
        <f t="shared" si="103"/>
        <v xml:space="preserve"> </v>
      </c>
      <c r="EP30" s="13" t="str">
        <f t="shared" si="104"/>
        <v xml:space="preserve"> </v>
      </c>
      <c r="EQ30" s="13" t="str">
        <f t="shared" si="105"/>
        <v xml:space="preserve"> </v>
      </c>
      <c r="ER30" s="13" t="str">
        <f t="shared" si="106"/>
        <v xml:space="preserve"> </v>
      </c>
      <c r="ES30" s="13" t="str">
        <f t="shared" si="107"/>
        <v>6400A (i.e. 4xIn)</v>
      </c>
      <c r="ET30" s="27">
        <v>640.1</v>
      </c>
      <c r="EU30" s="13" t="str">
        <f t="shared" si="108"/>
        <v xml:space="preserve"> </v>
      </c>
      <c r="EV30" s="13" t="str">
        <f t="shared" si="109"/>
        <v xml:space="preserve"> </v>
      </c>
      <c r="EW30" s="13" t="str">
        <f t="shared" si="110"/>
        <v xml:space="preserve"> </v>
      </c>
      <c r="EX30" s="13" t="str">
        <f t="shared" si="111"/>
        <v xml:space="preserve"> </v>
      </c>
      <c r="EY30" s="13" t="str">
        <f t="shared" si="112"/>
        <v xml:space="preserve"> </v>
      </c>
      <c r="EZ30" s="13" t="str">
        <f t="shared" si="113"/>
        <v>960A (i.e. F)</v>
      </c>
      <c r="FA30" s="27">
        <v>640.1</v>
      </c>
      <c r="FB30" s="13" t="str">
        <f t="shared" si="114"/>
        <v xml:space="preserve"> </v>
      </c>
      <c r="FC30" s="13" t="str">
        <f t="shared" si="115"/>
        <v xml:space="preserve"> </v>
      </c>
      <c r="FD30" s="13" t="str">
        <f t="shared" si="116"/>
        <v xml:space="preserve"> </v>
      </c>
      <c r="FE30" s="13" t="str">
        <f t="shared" si="117"/>
        <v xml:space="preserve"> </v>
      </c>
      <c r="FF30" s="13" t="str">
        <f t="shared" si="118"/>
        <v xml:space="preserve"> </v>
      </c>
      <c r="FG30" s="13" t="str">
        <f t="shared" si="119"/>
        <v>0.3s IxIxt off</v>
      </c>
    </row>
    <row r="31" spans="1:163" x14ac:dyDescent="0.25">
      <c r="V31" s="18"/>
      <c r="X31" s="27">
        <v>725</v>
      </c>
      <c r="Y31" s="13" t="str">
        <f t="shared" si="0"/>
        <v>LV cabinet not suitable for T/F</v>
      </c>
      <c r="Z31" s="13" t="str">
        <f t="shared" si="1"/>
        <v>LV cabinet not suitable for T/F</v>
      </c>
      <c r="AA31" s="13" t="str">
        <f t="shared" si="2"/>
        <v>LV cabinet not suitable for T/F</v>
      </c>
      <c r="AB31" s="13" t="str">
        <f t="shared" si="3"/>
        <v>LV cabinet not suitable for T/F</v>
      </c>
      <c r="AC31" s="13" t="str">
        <f t="shared" si="4"/>
        <v>LV cabinet not suitable for T/F</v>
      </c>
      <c r="AD31" s="13" t="str">
        <f t="shared" si="5"/>
        <v xml:space="preserve"> </v>
      </c>
      <c r="AE31" s="27">
        <v>725</v>
      </c>
      <c r="AF31" s="13" t="str">
        <f t="shared" si="6"/>
        <v xml:space="preserve"> </v>
      </c>
      <c r="AG31" s="13" t="str">
        <f t="shared" si="7"/>
        <v xml:space="preserve"> </v>
      </c>
      <c r="AH31" s="13" t="str">
        <f t="shared" si="8"/>
        <v xml:space="preserve"> </v>
      </c>
      <c r="AI31" s="13" t="str">
        <f t="shared" si="9"/>
        <v xml:space="preserve"> </v>
      </c>
      <c r="AJ31" s="13" t="str">
        <f t="shared" si="10"/>
        <v xml:space="preserve"> </v>
      </c>
      <c r="AK31" s="13" t="str">
        <f t="shared" si="11"/>
        <v>Micrologic 6.0</v>
      </c>
      <c r="AL31" s="27">
        <v>725</v>
      </c>
      <c r="AM31" s="13" t="str">
        <f t="shared" si="12"/>
        <v xml:space="preserve"> </v>
      </c>
      <c r="AN31" s="13" t="str">
        <f t="shared" si="13"/>
        <v xml:space="preserve"> </v>
      </c>
      <c r="AO31" s="13" t="str">
        <f t="shared" si="14"/>
        <v xml:space="preserve"> </v>
      </c>
      <c r="AP31" s="13" t="str">
        <f t="shared" si="15"/>
        <v xml:space="preserve"> </v>
      </c>
      <c r="AQ31" s="13" t="str">
        <f t="shared" si="16"/>
        <v xml:space="preserve"> </v>
      </c>
      <c r="AR31" s="13" t="str">
        <f t="shared" si="17"/>
        <v>1600A</v>
      </c>
      <c r="AS31" s="27">
        <v>725</v>
      </c>
      <c r="AT31" s="13" t="str">
        <f t="shared" si="18"/>
        <v xml:space="preserve"> </v>
      </c>
      <c r="AU31" s="13" t="str">
        <f t="shared" si="19"/>
        <v xml:space="preserve"> </v>
      </c>
      <c r="AV31" s="13" t="str">
        <f t="shared" si="20"/>
        <v xml:space="preserve"> </v>
      </c>
      <c r="AW31" s="13" t="str">
        <f t="shared" si="21"/>
        <v xml:space="preserve"> </v>
      </c>
      <c r="AX31" s="13" t="str">
        <f t="shared" si="22"/>
        <v xml:space="preserve"> </v>
      </c>
      <c r="AY31" s="13" t="str">
        <f t="shared" si="23"/>
        <v>1120A (i.e. 0.7xIn)</v>
      </c>
      <c r="AZ31" s="27">
        <v>725</v>
      </c>
      <c r="BA31" s="13" t="str">
        <f t="shared" si="24"/>
        <v xml:space="preserve"> </v>
      </c>
      <c r="BB31" s="13" t="str">
        <f t="shared" si="25"/>
        <v xml:space="preserve"> </v>
      </c>
      <c r="BC31" s="13" t="str">
        <f t="shared" si="26"/>
        <v xml:space="preserve"> </v>
      </c>
      <c r="BD31" s="13" t="str">
        <f t="shared" si="27"/>
        <v xml:space="preserve"> </v>
      </c>
      <c r="BE31" s="13" t="str">
        <f t="shared" si="28"/>
        <v xml:space="preserve"> </v>
      </c>
      <c r="BF31" s="13" t="str">
        <f t="shared" si="29"/>
        <v>8s</v>
      </c>
      <c r="BG31" s="27">
        <v>725</v>
      </c>
      <c r="BH31" s="13" t="str">
        <f t="shared" si="30"/>
        <v xml:space="preserve"> </v>
      </c>
      <c r="BI31" s="13" t="str">
        <f t="shared" si="31"/>
        <v xml:space="preserve"> </v>
      </c>
      <c r="BJ31" s="13" t="str">
        <f t="shared" si="32"/>
        <v xml:space="preserve"> </v>
      </c>
      <c r="BK31" s="13" t="str">
        <f t="shared" si="33"/>
        <v xml:space="preserve"> </v>
      </c>
      <c r="BL31" s="13" t="str">
        <f t="shared" si="34"/>
        <v xml:space="preserve"> </v>
      </c>
      <c r="BM31" s="13" t="str">
        <f t="shared" si="35"/>
        <v>4480A (i.e. 4xIr)</v>
      </c>
      <c r="BN31" s="27">
        <v>725</v>
      </c>
      <c r="BO31" s="13" t="str">
        <f t="shared" si="36"/>
        <v xml:space="preserve"> </v>
      </c>
      <c r="BP31" s="13" t="str">
        <f t="shared" si="37"/>
        <v xml:space="preserve"> </v>
      </c>
      <c r="BQ31" s="13" t="str">
        <f t="shared" si="38"/>
        <v xml:space="preserve"> </v>
      </c>
      <c r="BR31" s="13" t="str">
        <f t="shared" si="39"/>
        <v xml:space="preserve"> </v>
      </c>
      <c r="BS31" s="13" t="str">
        <f t="shared" si="40"/>
        <v xml:space="preserve"> </v>
      </c>
      <c r="BT31" s="13" t="str">
        <f t="shared" si="41"/>
        <v>0.1s, IxIxt on</v>
      </c>
      <c r="BU31" s="27">
        <v>725</v>
      </c>
      <c r="BV31" s="13" t="str">
        <f t="shared" si="42"/>
        <v xml:space="preserve"> </v>
      </c>
      <c r="BW31" s="13" t="str">
        <f t="shared" si="43"/>
        <v xml:space="preserve"> </v>
      </c>
      <c r="BX31" s="13" t="str">
        <f t="shared" si="44"/>
        <v xml:space="preserve"> </v>
      </c>
      <c r="BY31" s="13" t="str">
        <f t="shared" si="45"/>
        <v xml:space="preserve"> </v>
      </c>
      <c r="BZ31" s="13" t="str">
        <f t="shared" si="46"/>
        <v xml:space="preserve"> </v>
      </c>
      <c r="CA31" s="13" t="str">
        <f t="shared" si="47"/>
        <v>9600A (i.e.6xIn)</v>
      </c>
      <c r="CB31" s="27">
        <v>725</v>
      </c>
      <c r="CC31" s="13" t="str">
        <f t="shared" si="48"/>
        <v xml:space="preserve"> </v>
      </c>
      <c r="CD31" s="13" t="str">
        <f t="shared" si="49"/>
        <v xml:space="preserve"> </v>
      </c>
      <c r="CE31" s="13" t="str">
        <f t="shared" si="50"/>
        <v xml:space="preserve"> </v>
      </c>
      <c r="CF31" s="13" t="str">
        <f t="shared" si="51"/>
        <v xml:space="preserve"> </v>
      </c>
      <c r="CG31" s="13" t="str">
        <f t="shared" si="52"/>
        <v xml:space="preserve"> </v>
      </c>
      <c r="CH31" s="13" t="str">
        <f t="shared" si="53"/>
        <v>1200A (i.e. J)</v>
      </c>
      <c r="CI31" s="27">
        <v>725</v>
      </c>
      <c r="CJ31" s="13" t="str">
        <f t="shared" si="54"/>
        <v xml:space="preserve"> </v>
      </c>
      <c r="CK31" s="13" t="str">
        <f t="shared" si="55"/>
        <v xml:space="preserve"> </v>
      </c>
      <c r="CL31" s="13" t="str">
        <f t="shared" si="56"/>
        <v xml:space="preserve"> </v>
      </c>
      <c r="CM31" s="13" t="str">
        <f t="shared" si="57"/>
        <v xml:space="preserve"> </v>
      </c>
      <c r="CN31" s="13" t="str">
        <f t="shared" si="58"/>
        <v xml:space="preserve"> </v>
      </c>
      <c r="CO31" s="13" t="str">
        <f t="shared" si="59"/>
        <v>0.4s IxIxt off</v>
      </c>
      <c r="CP31" s="27">
        <v>725</v>
      </c>
      <c r="CQ31" s="13" t="str">
        <f t="shared" si="60"/>
        <v>LV cabinet not suitable for T/F</v>
      </c>
      <c r="CR31" s="13" t="str">
        <f t="shared" si="61"/>
        <v>LV cabinet not suitable for T/F</v>
      </c>
      <c r="CS31" s="13" t="str">
        <f t="shared" si="62"/>
        <v>LV cabinet not suitable for T/F</v>
      </c>
      <c r="CT31" s="13" t="str">
        <f t="shared" si="63"/>
        <v>LV cabinet not suitable for T/F</v>
      </c>
      <c r="CU31" s="13" t="str">
        <f t="shared" si="64"/>
        <v>LV cabinet not suitable for T/F</v>
      </c>
      <c r="CV31" s="13" t="str">
        <f t="shared" si="65"/>
        <v xml:space="preserve"> </v>
      </c>
      <c r="CW31" s="27">
        <v>725</v>
      </c>
      <c r="CX31" s="13" t="str">
        <f t="shared" si="66"/>
        <v xml:space="preserve"> </v>
      </c>
      <c r="CY31" s="13" t="str">
        <f t="shared" si="67"/>
        <v xml:space="preserve"> </v>
      </c>
      <c r="CZ31" s="13" t="str">
        <f t="shared" si="68"/>
        <v xml:space="preserve"> </v>
      </c>
      <c r="DA31" s="13" t="str">
        <f t="shared" si="69"/>
        <v xml:space="preserve"> </v>
      </c>
      <c r="DB31" s="13" t="str">
        <f t="shared" si="70"/>
        <v xml:space="preserve"> </v>
      </c>
      <c r="DC31" s="13" t="str">
        <f t="shared" si="71"/>
        <v>Micrologic 6.0</v>
      </c>
      <c r="DD31" s="27">
        <v>725</v>
      </c>
      <c r="DE31" s="13" t="str">
        <f t="shared" si="72"/>
        <v>Load is above T/F rating</v>
      </c>
      <c r="DF31" s="13" t="str">
        <f t="shared" si="73"/>
        <v>Load is above T/F rating</v>
      </c>
      <c r="DG31" s="13" t="str">
        <f t="shared" si="74"/>
        <v>Load is above T/F rating</v>
      </c>
      <c r="DH31" s="13" t="str">
        <f t="shared" si="75"/>
        <v xml:space="preserve"> </v>
      </c>
      <c r="DI31" s="13" t="str">
        <f t="shared" si="76"/>
        <v xml:space="preserve"> </v>
      </c>
      <c r="DJ31" s="13" t="str">
        <f t="shared" si="77"/>
        <v>1600A</v>
      </c>
      <c r="DK31" s="27">
        <v>725</v>
      </c>
      <c r="DL31" s="13" t="str">
        <f t="shared" si="78"/>
        <v xml:space="preserve"> </v>
      </c>
      <c r="DM31" s="13" t="str">
        <f t="shared" si="79"/>
        <v xml:space="preserve"> </v>
      </c>
      <c r="DN31" s="13" t="str">
        <f t="shared" si="80"/>
        <v xml:space="preserve"> </v>
      </c>
      <c r="DO31" s="13" t="str">
        <f t="shared" si="81"/>
        <v xml:space="preserve"> </v>
      </c>
      <c r="DP31" s="13" t="str">
        <f t="shared" si="82"/>
        <v xml:space="preserve"> </v>
      </c>
      <c r="DQ31" s="13" t="str">
        <f t="shared" si="83"/>
        <v>800A (i.e. 0.5xIn)</v>
      </c>
      <c r="DR31" s="27">
        <v>725</v>
      </c>
      <c r="DS31" s="13" t="str">
        <f t="shared" si="84"/>
        <v xml:space="preserve"> </v>
      </c>
      <c r="DT31" s="13" t="str">
        <f t="shared" si="85"/>
        <v xml:space="preserve"> </v>
      </c>
      <c r="DU31" s="13" t="str">
        <f t="shared" si="86"/>
        <v xml:space="preserve"> </v>
      </c>
      <c r="DV31" s="13" t="str">
        <f t="shared" si="87"/>
        <v xml:space="preserve"> </v>
      </c>
      <c r="DW31" s="13" t="str">
        <f t="shared" si="88"/>
        <v xml:space="preserve"> </v>
      </c>
      <c r="DX31" s="13" t="str">
        <f t="shared" si="89"/>
        <v>8s</v>
      </c>
      <c r="DY31" s="27">
        <v>725</v>
      </c>
      <c r="DZ31" s="13" t="str">
        <f t="shared" si="90"/>
        <v xml:space="preserve"> </v>
      </c>
      <c r="EA31" s="13" t="str">
        <f t="shared" si="91"/>
        <v xml:space="preserve"> </v>
      </c>
      <c r="EB31" s="13" t="str">
        <f t="shared" si="92"/>
        <v xml:space="preserve"> </v>
      </c>
      <c r="EC31" s="13" t="str">
        <f t="shared" si="93"/>
        <v xml:space="preserve"> </v>
      </c>
      <c r="ED31" s="13" t="str">
        <f t="shared" si="94"/>
        <v xml:space="preserve"> </v>
      </c>
      <c r="EE31" s="13" t="str">
        <f t="shared" si="95"/>
        <v>3200A (i.e. 4xIr)</v>
      </c>
      <c r="EF31" s="27">
        <v>725</v>
      </c>
      <c r="EG31" s="13" t="str">
        <f t="shared" si="96"/>
        <v xml:space="preserve"> </v>
      </c>
      <c r="EH31" s="13" t="str">
        <f t="shared" si="97"/>
        <v xml:space="preserve"> </v>
      </c>
      <c r="EI31" s="13" t="str">
        <f t="shared" si="98"/>
        <v xml:space="preserve"> </v>
      </c>
      <c r="EJ31" s="13" t="str">
        <f t="shared" si="99"/>
        <v xml:space="preserve"> </v>
      </c>
      <c r="EK31" s="13" t="str">
        <f t="shared" si="100"/>
        <v xml:space="preserve"> </v>
      </c>
      <c r="EL31" s="13" t="str">
        <f t="shared" si="101"/>
        <v>0.1s, IxIxt on</v>
      </c>
      <c r="EM31" s="27">
        <v>725</v>
      </c>
      <c r="EN31" s="13" t="str">
        <f t="shared" si="102"/>
        <v xml:space="preserve"> </v>
      </c>
      <c r="EO31" s="13" t="str">
        <f t="shared" si="103"/>
        <v xml:space="preserve"> </v>
      </c>
      <c r="EP31" s="13" t="str">
        <f t="shared" si="104"/>
        <v xml:space="preserve"> </v>
      </c>
      <c r="EQ31" s="13" t="str">
        <f t="shared" si="105"/>
        <v xml:space="preserve"> </v>
      </c>
      <c r="ER31" s="13" t="str">
        <f t="shared" si="106"/>
        <v xml:space="preserve"> </v>
      </c>
      <c r="ES31" s="13" t="str">
        <f t="shared" si="107"/>
        <v>6400A (i.e. 4xIn)</v>
      </c>
      <c r="ET31" s="27">
        <v>725</v>
      </c>
      <c r="EU31" s="13" t="str">
        <f t="shared" si="108"/>
        <v xml:space="preserve"> </v>
      </c>
      <c r="EV31" s="13" t="str">
        <f t="shared" si="109"/>
        <v xml:space="preserve"> </v>
      </c>
      <c r="EW31" s="13" t="str">
        <f t="shared" si="110"/>
        <v xml:space="preserve"> </v>
      </c>
      <c r="EX31" s="13" t="str">
        <f t="shared" si="111"/>
        <v xml:space="preserve"> </v>
      </c>
      <c r="EY31" s="13" t="str">
        <f t="shared" si="112"/>
        <v xml:space="preserve"> </v>
      </c>
      <c r="EZ31" s="13" t="str">
        <f t="shared" si="113"/>
        <v>960A (i.e. F)</v>
      </c>
      <c r="FA31" s="27">
        <v>725</v>
      </c>
      <c r="FB31" s="13" t="str">
        <f t="shared" si="114"/>
        <v xml:space="preserve"> </v>
      </c>
      <c r="FC31" s="13" t="str">
        <f t="shared" si="115"/>
        <v xml:space="preserve"> </v>
      </c>
      <c r="FD31" s="13" t="str">
        <f t="shared" si="116"/>
        <v xml:space="preserve"> </v>
      </c>
      <c r="FE31" s="13" t="str">
        <f t="shared" si="117"/>
        <v xml:space="preserve"> </v>
      </c>
      <c r="FF31" s="13" t="str">
        <f t="shared" si="118"/>
        <v xml:space="preserve"> </v>
      </c>
      <c r="FG31" s="13" t="str">
        <f t="shared" si="119"/>
        <v>0.3s IxIxt off</v>
      </c>
    </row>
    <row r="32" spans="1:163" x14ac:dyDescent="0.25">
      <c r="V32" s="18"/>
      <c r="X32" s="27">
        <v>800.1</v>
      </c>
      <c r="Y32" s="13" t="str">
        <f t="shared" si="0"/>
        <v>LV cabinet not suitable for T/F</v>
      </c>
      <c r="Z32" s="13" t="str">
        <f t="shared" si="1"/>
        <v>LV cabinet not suitable for T/F</v>
      </c>
      <c r="AA32" s="13" t="str">
        <f t="shared" si="2"/>
        <v>LV cabinet not suitable for T/F</v>
      </c>
      <c r="AB32" s="13" t="str">
        <f t="shared" si="3"/>
        <v>LV cabinet not suitable for T/F</v>
      </c>
      <c r="AC32" s="13" t="str">
        <f t="shared" si="4"/>
        <v>LV cabinet not suitable for T/F</v>
      </c>
      <c r="AD32" s="13" t="str">
        <f t="shared" si="5"/>
        <v xml:space="preserve"> </v>
      </c>
      <c r="AE32" s="27">
        <v>800.1</v>
      </c>
      <c r="AF32" s="13" t="str">
        <f t="shared" si="6"/>
        <v xml:space="preserve"> </v>
      </c>
      <c r="AG32" s="13" t="str">
        <f t="shared" si="7"/>
        <v xml:space="preserve"> </v>
      </c>
      <c r="AH32" s="13" t="str">
        <f t="shared" si="8"/>
        <v xml:space="preserve"> </v>
      </c>
      <c r="AI32" s="13" t="str">
        <f t="shared" si="9"/>
        <v xml:space="preserve"> </v>
      </c>
      <c r="AJ32" s="13" t="str">
        <f t="shared" si="10"/>
        <v xml:space="preserve"> </v>
      </c>
      <c r="AK32" s="13" t="str">
        <f t="shared" si="11"/>
        <v>Micrologic 6.0</v>
      </c>
      <c r="AL32" s="27">
        <v>800.1</v>
      </c>
      <c r="AM32" s="13" t="str">
        <f t="shared" si="12"/>
        <v xml:space="preserve"> </v>
      </c>
      <c r="AN32" s="13" t="str">
        <f t="shared" si="13"/>
        <v xml:space="preserve"> </v>
      </c>
      <c r="AO32" s="13" t="str">
        <f t="shared" si="14"/>
        <v xml:space="preserve"> </v>
      </c>
      <c r="AP32" s="13" t="str">
        <f t="shared" si="15"/>
        <v xml:space="preserve"> </v>
      </c>
      <c r="AQ32" s="13" t="str">
        <f t="shared" si="16"/>
        <v xml:space="preserve"> </v>
      </c>
      <c r="AR32" s="13" t="str">
        <f t="shared" si="17"/>
        <v>1600A</v>
      </c>
      <c r="AS32" s="27">
        <v>800.1</v>
      </c>
      <c r="AT32" s="13" t="str">
        <f t="shared" si="18"/>
        <v xml:space="preserve"> </v>
      </c>
      <c r="AU32" s="13" t="str">
        <f t="shared" si="19"/>
        <v xml:space="preserve"> </v>
      </c>
      <c r="AV32" s="13" t="str">
        <f t="shared" si="20"/>
        <v xml:space="preserve"> </v>
      </c>
      <c r="AW32" s="13" t="str">
        <f t="shared" si="21"/>
        <v xml:space="preserve"> </v>
      </c>
      <c r="AX32" s="13" t="str">
        <f t="shared" si="22"/>
        <v xml:space="preserve"> </v>
      </c>
      <c r="AY32" s="13" t="str">
        <f t="shared" si="23"/>
        <v>1280A (i.e. 0.8xIn)</v>
      </c>
      <c r="AZ32" s="27">
        <v>800.1</v>
      </c>
      <c r="BA32" s="13" t="str">
        <f t="shared" si="24"/>
        <v xml:space="preserve"> </v>
      </c>
      <c r="BB32" s="13" t="str">
        <f t="shared" si="25"/>
        <v xml:space="preserve"> </v>
      </c>
      <c r="BC32" s="13" t="str">
        <f t="shared" si="26"/>
        <v xml:space="preserve"> </v>
      </c>
      <c r="BD32" s="13" t="str">
        <f t="shared" si="27"/>
        <v xml:space="preserve"> </v>
      </c>
      <c r="BE32" s="13" t="str">
        <f t="shared" si="28"/>
        <v xml:space="preserve"> </v>
      </c>
      <c r="BF32" s="13" t="str">
        <f t="shared" si="29"/>
        <v>8s</v>
      </c>
      <c r="BG32" s="27">
        <v>800.1</v>
      </c>
      <c r="BH32" s="13" t="str">
        <f t="shared" si="30"/>
        <v xml:space="preserve"> </v>
      </c>
      <c r="BI32" s="13" t="str">
        <f t="shared" si="31"/>
        <v xml:space="preserve"> </v>
      </c>
      <c r="BJ32" s="13" t="str">
        <f t="shared" si="32"/>
        <v xml:space="preserve"> </v>
      </c>
      <c r="BK32" s="13" t="str">
        <f t="shared" si="33"/>
        <v xml:space="preserve"> </v>
      </c>
      <c r="BL32" s="13" t="str">
        <f t="shared" si="34"/>
        <v xml:space="preserve"> </v>
      </c>
      <c r="BM32" s="13" t="str">
        <f t="shared" si="35"/>
        <v>4800A (i.e. 3xIr)</v>
      </c>
      <c r="BN32" s="27">
        <v>800.1</v>
      </c>
      <c r="BO32" s="13" t="str">
        <f t="shared" si="36"/>
        <v xml:space="preserve"> </v>
      </c>
      <c r="BP32" s="13" t="str">
        <f t="shared" si="37"/>
        <v xml:space="preserve"> </v>
      </c>
      <c r="BQ32" s="13" t="str">
        <f t="shared" si="38"/>
        <v xml:space="preserve"> </v>
      </c>
      <c r="BR32" s="13" t="str">
        <f t="shared" si="39"/>
        <v xml:space="preserve"> </v>
      </c>
      <c r="BS32" s="13" t="str">
        <f t="shared" si="40"/>
        <v xml:space="preserve"> </v>
      </c>
      <c r="BT32" s="13" t="str">
        <f t="shared" si="41"/>
        <v>0.1s, IxIxt on</v>
      </c>
      <c r="BU32" s="27">
        <v>800.1</v>
      </c>
      <c r="BV32" s="13" t="str">
        <f t="shared" si="42"/>
        <v xml:space="preserve"> </v>
      </c>
      <c r="BW32" s="13" t="str">
        <f t="shared" si="43"/>
        <v xml:space="preserve"> </v>
      </c>
      <c r="BX32" s="13" t="str">
        <f t="shared" si="44"/>
        <v xml:space="preserve"> </v>
      </c>
      <c r="BY32" s="13" t="str">
        <f t="shared" si="45"/>
        <v xml:space="preserve"> </v>
      </c>
      <c r="BZ32" s="13" t="str">
        <f t="shared" si="46"/>
        <v xml:space="preserve"> </v>
      </c>
      <c r="CA32" s="13" t="str">
        <f t="shared" si="47"/>
        <v>9600A (i.e.6xIn)</v>
      </c>
      <c r="CB32" s="27">
        <v>800.1</v>
      </c>
      <c r="CC32" s="13" t="str">
        <f t="shared" si="48"/>
        <v xml:space="preserve"> </v>
      </c>
      <c r="CD32" s="13" t="str">
        <f t="shared" si="49"/>
        <v xml:space="preserve"> </v>
      </c>
      <c r="CE32" s="13" t="str">
        <f t="shared" si="50"/>
        <v xml:space="preserve"> </v>
      </c>
      <c r="CF32" s="13" t="str">
        <f t="shared" si="51"/>
        <v xml:space="preserve"> </v>
      </c>
      <c r="CG32" s="13" t="str">
        <f t="shared" si="52"/>
        <v xml:space="preserve"> </v>
      </c>
      <c r="CH32" s="13" t="str">
        <f t="shared" si="53"/>
        <v>1200A (i.e. J)</v>
      </c>
      <c r="CI32" s="27">
        <v>800.1</v>
      </c>
      <c r="CJ32" s="13" t="str">
        <f t="shared" si="54"/>
        <v xml:space="preserve"> </v>
      </c>
      <c r="CK32" s="13" t="str">
        <f t="shared" si="55"/>
        <v xml:space="preserve"> </v>
      </c>
      <c r="CL32" s="13" t="str">
        <f t="shared" si="56"/>
        <v xml:space="preserve"> </v>
      </c>
      <c r="CM32" s="13" t="str">
        <f t="shared" si="57"/>
        <v xml:space="preserve"> </v>
      </c>
      <c r="CN32" s="13" t="str">
        <f t="shared" si="58"/>
        <v xml:space="preserve"> </v>
      </c>
      <c r="CO32" s="13" t="str">
        <f t="shared" si="59"/>
        <v>0.4s IxIxt off</v>
      </c>
      <c r="CP32" s="27">
        <v>800.1</v>
      </c>
      <c r="CQ32" s="13" t="str">
        <f t="shared" si="60"/>
        <v>LV cabinet not suitable for T/F</v>
      </c>
      <c r="CR32" s="13" t="str">
        <f t="shared" si="61"/>
        <v>LV cabinet not suitable for T/F</v>
      </c>
      <c r="CS32" s="13" t="str">
        <f t="shared" si="62"/>
        <v>LV cabinet not suitable for T/F</v>
      </c>
      <c r="CT32" s="13" t="str">
        <f t="shared" si="63"/>
        <v>LV cabinet not suitable for T/F</v>
      </c>
      <c r="CU32" s="13" t="str">
        <f t="shared" si="64"/>
        <v>LV cabinet not suitable for T/F</v>
      </c>
      <c r="CV32" s="13" t="str">
        <f t="shared" si="65"/>
        <v xml:space="preserve"> </v>
      </c>
      <c r="CW32" s="27">
        <v>800.1</v>
      </c>
      <c r="CX32" s="13" t="str">
        <f t="shared" si="66"/>
        <v xml:space="preserve"> </v>
      </c>
      <c r="CY32" s="13" t="str">
        <f t="shared" si="67"/>
        <v xml:space="preserve"> </v>
      </c>
      <c r="CZ32" s="13" t="str">
        <f t="shared" si="68"/>
        <v xml:space="preserve"> </v>
      </c>
      <c r="DA32" s="13" t="str">
        <f t="shared" si="69"/>
        <v xml:space="preserve"> </v>
      </c>
      <c r="DB32" s="13" t="str">
        <f t="shared" si="70"/>
        <v xml:space="preserve"> </v>
      </c>
      <c r="DC32" s="13" t="str">
        <f t="shared" si="71"/>
        <v>Micrologic 6.0</v>
      </c>
      <c r="DD32" s="27">
        <v>800.1</v>
      </c>
      <c r="DE32" s="13" t="str">
        <f t="shared" si="72"/>
        <v>Load is above T/F rating</v>
      </c>
      <c r="DF32" s="13" t="str">
        <f t="shared" si="73"/>
        <v>Load is above T/F rating</v>
      </c>
      <c r="DG32" s="13" t="str">
        <f t="shared" si="74"/>
        <v>Load is above T/F rating</v>
      </c>
      <c r="DH32" s="13" t="str">
        <f t="shared" si="75"/>
        <v xml:space="preserve"> </v>
      </c>
      <c r="DI32" s="13" t="str">
        <f t="shared" si="76"/>
        <v xml:space="preserve"> </v>
      </c>
      <c r="DJ32" s="13" t="str">
        <f t="shared" si="77"/>
        <v>1600A</v>
      </c>
      <c r="DK32" s="27">
        <v>800.1</v>
      </c>
      <c r="DL32" s="13" t="str">
        <f t="shared" si="78"/>
        <v xml:space="preserve"> </v>
      </c>
      <c r="DM32" s="13" t="str">
        <f t="shared" si="79"/>
        <v xml:space="preserve"> </v>
      </c>
      <c r="DN32" s="13" t="str">
        <f t="shared" si="80"/>
        <v xml:space="preserve"> </v>
      </c>
      <c r="DO32" s="13" t="str">
        <f t="shared" si="81"/>
        <v xml:space="preserve"> </v>
      </c>
      <c r="DP32" s="13" t="str">
        <f t="shared" si="82"/>
        <v xml:space="preserve"> </v>
      </c>
      <c r="DQ32" s="13" t="str">
        <f t="shared" si="83"/>
        <v>960A (i.e. 0.6xIn)</v>
      </c>
      <c r="DR32" s="27">
        <v>800.1</v>
      </c>
      <c r="DS32" s="13" t="str">
        <f t="shared" si="84"/>
        <v xml:space="preserve"> </v>
      </c>
      <c r="DT32" s="13" t="str">
        <f t="shared" si="85"/>
        <v xml:space="preserve"> </v>
      </c>
      <c r="DU32" s="13" t="str">
        <f t="shared" si="86"/>
        <v xml:space="preserve"> </v>
      </c>
      <c r="DV32" s="13" t="str">
        <f t="shared" si="87"/>
        <v xml:space="preserve"> </v>
      </c>
      <c r="DW32" s="13" t="str">
        <f t="shared" si="88"/>
        <v xml:space="preserve"> </v>
      </c>
      <c r="DX32" s="13" t="str">
        <f t="shared" si="89"/>
        <v>8s</v>
      </c>
      <c r="DY32" s="27">
        <v>800.1</v>
      </c>
      <c r="DZ32" s="13" t="str">
        <f t="shared" si="90"/>
        <v xml:space="preserve"> </v>
      </c>
      <c r="EA32" s="13" t="str">
        <f t="shared" si="91"/>
        <v xml:space="preserve"> </v>
      </c>
      <c r="EB32" s="13" t="str">
        <f t="shared" si="92"/>
        <v xml:space="preserve"> </v>
      </c>
      <c r="EC32" s="13" t="str">
        <f t="shared" si="93"/>
        <v xml:space="preserve"> </v>
      </c>
      <c r="ED32" s="13" t="str">
        <f t="shared" si="94"/>
        <v xml:space="preserve"> </v>
      </c>
      <c r="EE32" s="13" t="str">
        <f t="shared" si="95"/>
        <v>2880A (i.e. 3xIr)</v>
      </c>
      <c r="EF32" s="27">
        <v>800.1</v>
      </c>
      <c r="EG32" s="13" t="str">
        <f t="shared" si="96"/>
        <v xml:space="preserve"> </v>
      </c>
      <c r="EH32" s="13" t="str">
        <f t="shared" si="97"/>
        <v xml:space="preserve"> </v>
      </c>
      <c r="EI32" s="13" t="str">
        <f t="shared" si="98"/>
        <v xml:space="preserve"> </v>
      </c>
      <c r="EJ32" s="13" t="str">
        <f t="shared" si="99"/>
        <v xml:space="preserve"> </v>
      </c>
      <c r="EK32" s="13" t="str">
        <f t="shared" si="100"/>
        <v xml:space="preserve"> </v>
      </c>
      <c r="EL32" s="13" t="str">
        <f t="shared" si="101"/>
        <v>0.1s, IxIxt on</v>
      </c>
      <c r="EM32" s="27">
        <v>800.1</v>
      </c>
      <c r="EN32" s="13" t="str">
        <f t="shared" si="102"/>
        <v xml:space="preserve"> </v>
      </c>
      <c r="EO32" s="13" t="str">
        <f t="shared" si="103"/>
        <v xml:space="preserve"> </v>
      </c>
      <c r="EP32" s="13" t="str">
        <f t="shared" si="104"/>
        <v xml:space="preserve"> </v>
      </c>
      <c r="EQ32" s="13" t="str">
        <f t="shared" si="105"/>
        <v xml:space="preserve"> </v>
      </c>
      <c r="ER32" s="13" t="str">
        <f t="shared" si="106"/>
        <v xml:space="preserve"> </v>
      </c>
      <c r="ES32" s="13" t="str">
        <f t="shared" si="107"/>
        <v>6400A (i.e. 4xIn)</v>
      </c>
      <c r="ET32" s="27">
        <v>800.1</v>
      </c>
      <c r="EU32" s="13" t="str">
        <f t="shared" si="108"/>
        <v xml:space="preserve"> </v>
      </c>
      <c r="EV32" s="13" t="str">
        <f t="shared" si="109"/>
        <v xml:space="preserve"> </v>
      </c>
      <c r="EW32" s="13" t="str">
        <f t="shared" si="110"/>
        <v xml:space="preserve"> </v>
      </c>
      <c r="EX32" s="13" t="str">
        <f t="shared" si="111"/>
        <v xml:space="preserve"> </v>
      </c>
      <c r="EY32" s="13" t="str">
        <f t="shared" si="112"/>
        <v xml:space="preserve"> </v>
      </c>
      <c r="EZ32" s="13" t="str">
        <f t="shared" si="113"/>
        <v>960A (i.e. F)</v>
      </c>
      <c r="FA32" s="27">
        <v>800.1</v>
      </c>
      <c r="FB32" s="13" t="str">
        <f t="shared" si="114"/>
        <v xml:space="preserve"> </v>
      </c>
      <c r="FC32" s="13" t="str">
        <f t="shared" si="115"/>
        <v xml:space="preserve"> </v>
      </c>
      <c r="FD32" s="13" t="str">
        <f t="shared" si="116"/>
        <v xml:space="preserve"> </v>
      </c>
      <c r="FE32" s="13" t="str">
        <f t="shared" si="117"/>
        <v xml:space="preserve"> </v>
      </c>
      <c r="FF32" s="13" t="str">
        <f t="shared" si="118"/>
        <v xml:space="preserve"> </v>
      </c>
      <c r="FG32" s="13" t="str">
        <f t="shared" si="119"/>
        <v>0.3s IxIxt off</v>
      </c>
    </row>
    <row r="33" spans="22:163" x14ac:dyDescent="0.25">
      <c r="V33" s="18"/>
      <c r="X33" s="27">
        <v>960.1</v>
      </c>
      <c r="Y33" s="13" t="str">
        <f t="shared" si="0"/>
        <v>LV cabinet not suitable for T/F</v>
      </c>
      <c r="Z33" s="13" t="str">
        <f t="shared" si="1"/>
        <v>LV cabinet not suitable for T/F</v>
      </c>
      <c r="AA33" s="13" t="str">
        <f t="shared" si="2"/>
        <v>LV cabinet not suitable for T/F</v>
      </c>
      <c r="AB33" s="13" t="str">
        <f t="shared" si="3"/>
        <v>LV cabinet not suitable for T/F</v>
      </c>
      <c r="AC33" s="13" t="str">
        <f t="shared" si="4"/>
        <v>LV cabinet not suitable for T/F</v>
      </c>
      <c r="AD33" s="13" t="str">
        <f t="shared" si="5"/>
        <v xml:space="preserve"> </v>
      </c>
      <c r="AE33" s="27">
        <v>960.1</v>
      </c>
      <c r="AF33" s="13" t="str">
        <f t="shared" si="6"/>
        <v xml:space="preserve"> </v>
      </c>
      <c r="AG33" s="13" t="str">
        <f t="shared" si="7"/>
        <v xml:space="preserve"> </v>
      </c>
      <c r="AH33" s="13" t="str">
        <f t="shared" si="8"/>
        <v xml:space="preserve"> </v>
      </c>
      <c r="AI33" s="13" t="str">
        <f t="shared" si="9"/>
        <v xml:space="preserve"> </v>
      </c>
      <c r="AJ33" s="13" t="str">
        <f t="shared" si="10"/>
        <v xml:space="preserve"> </v>
      </c>
      <c r="AK33" s="13" t="str">
        <f t="shared" si="11"/>
        <v>Micrologic 6.0</v>
      </c>
      <c r="AL33" s="27">
        <v>960.1</v>
      </c>
      <c r="AM33" s="13" t="str">
        <f t="shared" si="12"/>
        <v xml:space="preserve"> </v>
      </c>
      <c r="AN33" s="13" t="str">
        <f t="shared" si="13"/>
        <v xml:space="preserve"> </v>
      </c>
      <c r="AO33" s="13" t="str">
        <f t="shared" si="14"/>
        <v xml:space="preserve"> </v>
      </c>
      <c r="AP33" s="13" t="str">
        <f t="shared" si="15"/>
        <v xml:space="preserve"> </v>
      </c>
      <c r="AQ33" s="13" t="str">
        <f t="shared" si="16"/>
        <v xml:space="preserve"> </v>
      </c>
      <c r="AR33" s="13" t="str">
        <f t="shared" si="17"/>
        <v>1600A</v>
      </c>
      <c r="AS33" s="27">
        <v>960.1</v>
      </c>
      <c r="AT33" s="13" t="str">
        <f t="shared" si="18"/>
        <v xml:space="preserve"> </v>
      </c>
      <c r="AU33" s="13" t="str">
        <f t="shared" si="19"/>
        <v xml:space="preserve"> </v>
      </c>
      <c r="AV33" s="13" t="str">
        <f t="shared" si="20"/>
        <v xml:space="preserve"> </v>
      </c>
      <c r="AW33" s="13" t="str">
        <f t="shared" si="21"/>
        <v xml:space="preserve"> </v>
      </c>
      <c r="AX33" s="13" t="str">
        <f t="shared" si="22"/>
        <v xml:space="preserve"> </v>
      </c>
      <c r="AY33" s="13" t="str">
        <f t="shared" si="23"/>
        <v>1440A (i.e. 0.9xIn)</v>
      </c>
      <c r="AZ33" s="27">
        <v>960.1</v>
      </c>
      <c r="BA33" s="13" t="str">
        <f t="shared" si="24"/>
        <v xml:space="preserve"> </v>
      </c>
      <c r="BB33" s="13" t="str">
        <f t="shared" si="25"/>
        <v xml:space="preserve"> </v>
      </c>
      <c r="BC33" s="13" t="str">
        <f t="shared" si="26"/>
        <v xml:space="preserve"> </v>
      </c>
      <c r="BD33" s="13" t="str">
        <f t="shared" si="27"/>
        <v xml:space="preserve"> </v>
      </c>
      <c r="BE33" s="13" t="str">
        <f t="shared" si="28"/>
        <v xml:space="preserve"> </v>
      </c>
      <c r="BF33" s="13" t="str">
        <f t="shared" si="29"/>
        <v>8s</v>
      </c>
      <c r="BG33" s="27">
        <v>960.1</v>
      </c>
      <c r="BH33" s="13" t="str">
        <f t="shared" si="30"/>
        <v xml:space="preserve"> </v>
      </c>
      <c r="BI33" s="13" t="str">
        <f t="shared" si="31"/>
        <v xml:space="preserve"> </v>
      </c>
      <c r="BJ33" s="13" t="str">
        <f t="shared" si="32"/>
        <v xml:space="preserve"> </v>
      </c>
      <c r="BK33" s="13" t="str">
        <f t="shared" si="33"/>
        <v xml:space="preserve"> </v>
      </c>
      <c r="BL33" s="13" t="str">
        <f t="shared" si="34"/>
        <v xml:space="preserve"> </v>
      </c>
      <c r="BM33" s="13" t="str">
        <f t="shared" si="35"/>
        <v>3840A (i.e. 4xIr)</v>
      </c>
      <c r="BN33" s="27">
        <v>960.1</v>
      </c>
      <c r="BO33" s="13" t="str">
        <f t="shared" si="36"/>
        <v xml:space="preserve"> </v>
      </c>
      <c r="BP33" s="13" t="str">
        <f t="shared" si="37"/>
        <v xml:space="preserve"> </v>
      </c>
      <c r="BQ33" s="13" t="str">
        <f t="shared" si="38"/>
        <v xml:space="preserve"> </v>
      </c>
      <c r="BR33" s="13" t="str">
        <f t="shared" si="39"/>
        <v xml:space="preserve"> </v>
      </c>
      <c r="BS33" s="13" t="str">
        <f t="shared" si="40"/>
        <v xml:space="preserve"> </v>
      </c>
      <c r="BT33" s="13" t="str">
        <f t="shared" si="41"/>
        <v>0.1s, IxIxt on</v>
      </c>
      <c r="BU33" s="27">
        <v>960.1</v>
      </c>
      <c r="BV33" s="13" t="str">
        <f t="shared" si="42"/>
        <v xml:space="preserve"> </v>
      </c>
      <c r="BW33" s="13" t="str">
        <f t="shared" si="43"/>
        <v xml:space="preserve"> </v>
      </c>
      <c r="BX33" s="13" t="str">
        <f t="shared" si="44"/>
        <v xml:space="preserve"> </v>
      </c>
      <c r="BY33" s="13" t="str">
        <f t="shared" si="45"/>
        <v xml:space="preserve"> </v>
      </c>
      <c r="BZ33" s="13" t="str">
        <f t="shared" si="46"/>
        <v xml:space="preserve"> </v>
      </c>
      <c r="CA33" s="13" t="str">
        <f t="shared" si="47"/>
        <v>6400A (i.e.4xIn)</v>
      </c>
      <c r="CB33" s="27">
        <v>960.1</v>
      </c>
      <c r="CC33" s="13" t="str">
        <f t="shared" si="48"/>
        <v xml:space="preserve"> </v>
      </c>
      <c r="CD33" s="13" t="str">
        <f t="shared" si="49"/>
        <v xml:space="preserve"> </v>
      </c>
      <c r="CE33" s="13" t="str">
        <f t="shared" si="50"/>
        <v xml:space="preserve"> </v>
      </c>
      <c r="CF33" s="13" t="str">
        <f t="shared" si="51"/>
        <v xml:space="preserve"> </v>
      </c>
      <c r="CG33" s="13" t="str">
        <f t="shared" si="52"/>
        <v xml:space="preserve"> </v>
      </c>
      <c r="CH33" s="13" t="str">
        <f t="shared" si="53"/>
        <v>1200A (i.e. J)</v>
      </c>
      <c r="CI33" s="27">
        <v>960.1</v>
      </c>
      <c r="CJ33" s="13" t="str">
        <f t="shared" si="54"/>
        <v xml:space="preserve"> </v>
      </c>
      <c r="CK33" s="13" t="str">
        <f t="shared" si="55"/>
        <v xml:space="preserve"> </v>
      </c>
      <c r="CL33" s="13" t="str">
        <f t="shared" si="56"/>
        <v xml:space="preserve"> </v>
      </c>
      <c r="CM33" s="13" t="str">
        <f t="shared" si="57"/>
        <v xml:space="preserve"> </v>
      </c>
      <c r="CN33" s="13" t="str">
        <f t="shared" si="58"/>
        <v xml:space="preserve"> </v>
      </c>
      <c r="CO33" s="13" t="str">
        <f t="shared" si="59"/>
        <v>0.4s IxIxt off</v>
      </c>
      <c r="CP33" s="27">
        <v>960.1</v>
      </c>
      <c r="CQ33" s="13" t="str">
        <f t="shared" si="60"/>
        <v>LV cabinet not suitable for T/F</v>
      </c>
      <c r="CR33" s="13" t="str">
        <f t="shared" si="61"/>
        <v>LV cabinet not suitable for T/F</v>
      </c>
      <c r="CS33" s="13" t="str">
        <f t="shared" si="62"/>
        <v>LV cabinet not suitable for T/F</v>
      </c>
      <c r="CT33" s="13" t="str">
        <f t="shared" si="63"/>
        <v>LV cabinet not suitable for T/F</v>
      </c>
      <c r="CU33" s="13" t="str">
        <f t="shared" si="64"/>
        <v>LV cabinet not suitable for T/F</v>
      </c>
      <c r="CV33" s="13" t="str">
        <f t="shared" si="65"/>
        <v xml:space="preserve"> </v>
      </c>
      <c r="CW33" s="27">
        <v>960.1</v>
      </c>
      <c r="CX33" s="13" t="str">
        <f t="shared" si="66"/>
        <v xml:space="preserve"> </v>
      </c>
      <c r="CY33" s="13" t="str">
        <f t="shared" si="67"/>
        <v xml:space="preserve"> </v>
      </c>
      <c r="CZ33" s="13" t="str">
        <f t="shared" si="68"/>
        <v xml:space="preserve"> </v>
      </c>
      <c r="DA33" s="13" t="str">
        <f t="shared" si="69"/>
        <v xml:space="preserve"> </v>
      </c>
      <c r="DB33" s="13" t="str">
        <f t="shared" si="70"/>
        <v xml:space="preserve"> </v>
      </c>
      <c r="DC33" s="13" t="str">
        <f t="shared" si="71"/>
        <v>Micrologic 6.0</v>
      </c>
      <c r="DD33" s="27">
        <v>960.1</v>
      </c>
      <c r="DE33" s="13" t="str">
        <f t="shared" si="72"/>
        <v>Load is above T/F rating</v>
      </c>
      <c r="DF33" s="13" t="str">
        <f t="shared" si="73"/>
        <v>Load is above T/F rating</v>
      </c>
      <c r="DG33" s="13" t="str">
        <f t="shared" si="74"/>
        <v>Load is above T/F rating</v>
      </c>
      <c r="DH33" s="13" t="str">
        <f t="shared" si="75"/>
        <v xml:space="preserve"> </v>
      </c>
      <c r="DI33" s="13" t="str">
        <f t="shared" si="76"/>
        <v xml:space="preserve"> </v>
      </c>
      <c r="DJ33" s="13" t="str">
        <f t="shared" si="77"/>
        <v>1600A</v>
      </c>
      <c r="DK33" s="27">
        <v>960.1</v>
      </c>
      <c r="DL33" s="13" t="str">
        <f t="shared" si="78"/>
        <v xml:space="preserve"> </v>
      </c>
      <c r="DM33" s="13" t="str">
        <f t="shared" si="79"/>
        <v xml:space="preserve"> </v>
      </c>
      <c r="DN33" s="13" t="str">
        <f t="shared" si="80"/>
        <v xml:space="preserve"> </v>
      </c>
      <c r="DO33" s="13" t="str">
        <f t="shared" si="81"/>
        <v xml:space="preserve"> </v>
      </c>
      <c r="DP33" s="13" t="str">
        <f t="shared" si="82"/>
        <v xml:space="preserve"> </v>
      </c>
      <c r="DQ33" s="13" t="str">
        <f t="shared" si="83"/>
        <v>1120A (i.e. 0.7xIn)</v>
      </c>
      <c r="DR33" s="27">
        <v>960.1</v>
      </c>
      <c r="DS33" s="13" t="str">
        <f t="shared" si="84"/>
        <v xml:space="preserve"> </v>
      </c>
      <c r="DT33" s="13" t="str">
        <f t="shared" si="85"/>
        <v xml:space="preserve"> </v>
      </c>
      <c r="DU33" s="13" t="str">
        <f t="shared" si="86"/>
        <v xml:space="preserve"> </v>
      </c>
      <c r="DV33" s="13" t="str">
        <f t="shared" si="87"/>
        <v xml:space="preserve"> </v>
      </c>
      <c r="DW33" s="13" t="str">
        <f t="shared" si="88"/>
        <v xml:space="preserve"> </v>
      </c>
      <c r="DX33" s="13" t="str">
        <f t="shared" si="89"/>
        <v>8s</v>
      </c>
      <c r="DY33" s="27">
        <v>960.1</v>
      </c>
      <c r="DZ33" s="13" t="str">
        <f t="shared" si="90"/>
        <v xml:space="preserve"> </v>
      </c>
      <c r="EA33" s="13" t="str">
        <f t="shared" si="91"/>
        <v xml:space="preserve"> </v>
      </c>
      <c r="EB33" s="13" t="str">
        <f t="shared" si="92"/>
        <v xml:space="preserve"> </v>
      </c>
      <c r="EC33" s="13" t="str">
        <f t="shared" si="93"/>
        <v xml:space="preserve"> </v>
      </c>
      <c r="ED33" s="13" t="str">
        <f t="shared" si="94"/>
        <v xml:space="preserve"> </v>
      </c>
      <c r="EE33" s="13" t="str">
        <f t="shared" si="95"/>
        <v>2800A (i.e. 2.5xIr)</v>
      </c>
      <c r="EF33" s="27">
        <v>960.1</v>
      </c>
      <c r="EG33" s="13" t="str">
        <f t="shared" si="96"/>
        <v xml:space="preserve"> </v>
      </c>
      <c r="EH33" s="13" t="str">
        <f t="shared" si="97"/>
        <v xml:space="preserve"> </v>
      </c>
      <c r="EI33" s="13" t="str">
        <f t="shared" si="98"/>
        <v xml:space="preserve"> </v>
      </c>
      <c r="EJ33" s="13" t="str">
        <f t="shared" si="99"/>
        <v xml:space="preserve"> </v>
      </c>
      <c r="EK33" s="13" t="str">
        <f t="shared" si="100"/>
        <v xml:space="preserve"> </v>
      </c>
      <c r="EL33" s="13" t="str">
        <f t="shared" si="101"/>
        <v>0.1s, IxIxt on</v>
      </c>
      <c r="EM33" s="27">
        <v>960.1</v>
      </c>
      <c r="EN33" s="13" t="str">
        <f t="shared" si="102"/>
        <v xml:space="preserve"> </v>
      </c>
      <c r="EO33" s="13" t="str">
        <f t="shared" si="103"/>
        <v xml:space="preserve"> </v>
      </c>
      <c r="EP33" s="13" t="str">
        <f t="shared" si="104"/>
        <v xml:space="preserve"> </v>
      </c>
      <c r="EQ33" s="13" t="str">
        <f t="shared" si="105"/>
        <v xml:space="preserve"> </v>
      </c>
      <c r="ER33" s="13" t="str">
        <f t="shared" si="106"/>
        <v xml:space="preserve"> </v>
      </c>
      <c r="ES33" s="13" t="str">
        <f t="shared" si="107"/>
        <v>4800A (i.e. 3xIn)</v>
      </c>
      <c r="ET33" s="27">
        <v>960.1</v>
      </c>
      <c r="EU33" s="13" t="str">
        <f t="shared" si="108"/>
        <v xml:space="preserve"> </v>
      </c>
      <c r="EV33" s="13" t="str">
        <f t="shared" si="109"/>
        <v xml:space="preserve"> </v>
      </c>
      <c r="EW33" s="13" t="str">
        <f t="shared" si="110"/>
        <v xml:space="preserve"> </v>
      </c>
      <c r="EX33" s="13" t="str">
        <f t="shared" si="111"/>
        <v xml:space="preserve"> </v>
      </c>
      <c r="EY33" s="13" t="str">
        <f t="shared" si="112"/>
        <v xml:space="preserve"> </v>
      </c>
      <c r="EZ33" s="13" t="str">
        <f t="shared" si="113"/>
        <v>960A (i.e. F)</v>
      </c>
      <c r="FA33" s="27">
        <v>960.1</v>
      </c>
      <c r="FB33" s="13" t="str">
        <f t="shared" si="114"/>
        <v xml:space="preserve"> </v>
      </c>
      <c r="FC33" s="13" t="str">
        <f t="shared" si="115"/>
        <v xml:space="preserve"> </v>
      </c>
      <c r="FD33" s="13" t="str">
        <f t="shared" si="116"/>
        <v xml:space="preserve"> </v>
      </c>
      <c r="FE33" s="13" t="str">
        <f t="shared" si="117"/>
        <v xml:space="preserve"> </v>
      </c>
      <c r="FF33" s="13" t="str">
        <f t="shared" si="118"/>
        <v xml:space="preserve"> </v>
      </c>
      <c r="FG33" s="13" t="str">
        <f t="shared" si="119"/>
        <v>0.3s IxIxt off</v>
      </c>
    </row>
    <row r="34" spans="22:163" x14ac:dyDescent="0.25">
      <c r="V34" s="18"/>
      <c r="X34" s="27">
        <v>1087</v>
      </c>
      <c r="Y34" s="13" t="str">
        <f t="shared" si="0"/>
        <v>LV cabinet not suitable for T/F</v>
      </c>
      <c r="Z34" s="13" t="str">
        <f t="shared" si="1"/>
        <v>LV cabinet not suitable for T/F</v>
      </c>
      <c r="AA34" s="13" t="str">
        <f t="shared" si="2"/>
        <v>LV cabinet not suitable for T/F</v>
      </c>
      <c r="AB34" s="13" t="str">
        <f t="shared" si="3"/>
        <v>LV cabinet not suitable for T/F</v>
      </c>
      <c r="AC34" s="13" t="str">
        <f t="shared" si="4"/>
        <v>LV cabinet not suitable for T/F</v>
      </c>
      <c r="AD34" s="13" t="str">
        <f t="shared" si="5"/>
        <v xml:space="preserve"> </v>
      </c>
      <c r="AE34" s="27">
        <v>1087</v>
      </c>
      <c r="AF34" s="13" t="str">
        <f t="shared" si="6"/>
        <v xml:space="preserve"> </v>
      </c>
      <c r="AG34" s="13" t="str">
        <f t="shared" si="7"/>
        <v xml:space="preserve"> </v>
      </c>
      <c r="AH34" s="13" t="str">
        <f t="shared" si="8"/>
        <v xml:space="preserve"> </v>
      </c>
      <c r="AI34" s="13" t="str">
        <f t="shared" si="9"/>
        <v xml:space="preserve"> </v>
      </c>
      <c r="AJ34" s="13" t="str">
        <f t="shared" si="10"/>
        <v xml:space="preserve"> </v>
      </c>
      <c r="AK34" s="13" t="str">
        <f t="shared" si="11"/>
        <v>Micrologic 6.0</v>
      </c>
      <c r="AL34" s="27">
        <v>1087</v>
      </c>
      <c r="AM34" s="13" t="str">
        <f t="shared" si="12"/>
        <v xml:space="preserve"> </v>
      </c>
      <c r="AN34" s="13" t="str">
        <f t="shared" si="13"/>
        <v xml:space="preserve"> </v>
      </c>
      <c r="AO34" s="13" t="str">
        <f t="shared" si="14"/>
        <v xml:space="preserve"> </v>
      </c>
      <c r="AP34" s="13" t="str">
        <f t="shared" si="15"/>
        <v xml:space="preserve"> </v>
      </c>
      <c r="AQ34" s="13" t="str">
        <f t="shared" si="16"/>
        <v xml:space="preserve"> </v>
      </c>
      <c r="AR34" s="13" t="str">
        <f t="shared" si="17"/>
        <v>1600A</v>
      </c>
      <c r="AS34" s="27">
        <v>1087</v>
      </c>
      <c r="AT34" s="13" t="str">
        <f t="shared" si="18"/>
        <v xml:space="preserve"> </v>
      </c>
      <c r="AU34" s="13" t="str">
        <f t="shared" si="19"/>
        <v xml:space="preserve"> </v>
      </c>
      <c r="AV34" s="13" t="str">
        <f t="shared" si="20"/>
        <v xml:space="preserve"> </v>
      </c>
      <c r="AW34" s="13" t="str">
        <f t="shared" si="21"/>
        <v xml:space="preserve"> </v>
      </c>
      <c r="AX34" s="13" t="str">
        <f t="shared" si="22"/>
        <v xml:space="preserve"> </v>
      </c>
      <c r="AY34" s="13" t="str">
        <f t="shared" si="23"/>
        <v>1440A (i.e. 0.9xIn)</v>
      </c>
      <c r="AZ34" s="27">
        <v>1087</v>
      </c>
      <c r="BA34" s="13" t="str">
        <f t="shared" si="24"/>
        <v xml:space="preserve"> </v>
      </c>
      <c r="BB34" s="13" t="str">
        <f t="shared" si="25"/>
        <v xml:space="preserve"> </v>
      </c>
      <c r="BC34" s="13" t="str">
        <f t="shared" si="26"/>
        <v xml:space="preserve"> </v>
      </c>
      <c r="BD34" s="13" t="str">
        <f t="shared" si="27"/>
        <v xml:space="preserve"> </v>
      </c>
      <c r="BE34" s="13" t="str">
        <f t="shared" si="28"/>
        <v xml:space="preserve"> </v>
      </c>
      <c r="BF34" s="13" t="str">
        <f t="shared" si="29"/>
        <v>8s</v>
      </c>
      <c r="BG34" s="27">
        <v>1087</v>
      </c>
      <c r="BH34" s="13" t="str">
        <f t="shared" si="30"/>
        <v xml:space="preserve"> </v>
      </c>
      <c r="BI34" s="13" t="str">
        <f t="shared" si="31"/>
        <v xml:space="preserve"> </v>
      </c>
      <c r="BJ34" s="13" t="str">
        <f t="shared" si="32"/>
        <v xml:space="preserve"> </v>
      </c>
      <c r="BK34" s="13" t="str">
        <f t="shared" si="33"/>
        <v xml:space="preserve"> </v>
      </c>
      <c r="BL34" s="13" t="str">
        <f t="shared" si="34"/>
        <v xml:space="preserve"> </v>
      </c>
      <c r="BM34" s="13" t="str">
        <f t="shared" si="35"/>
        <v>3840A (i.e. 4xIr)</v>
      </c>
      <c r="BN34" s="27">
        <v>1087</v>
      </c>
      <c r="BO34" s="13" t="str">
        <f t="shared" si="36"/>
        <v xml:space="preserve"> </v>
      </c>
      <c r="BP34" s="13" t="str">
        <f t="shared" si="37"/>
        <v xml:space="preserve"> </v>
      </c>
      <c r="BQ34" s="13" t="str">
        <f t="shared" si="38"/>
        <v xml:space="preserve"> </v>
      </c>
      <c r="BR34" s="13" t="str">
        <f t="shared" si="39"/>
        <v xml:space="preserve"> </v>
      </c>
      <c r="BS34" s="13" t="str">
        <f t="shared" si="40"/>
        <v xml:space="preserve"> </v>
      </c>
      <c r="BT34" s="13" t="str">
        <f t="shared" si="41"/>
        <v>0.1s, IxIxt on</v>
      </c>
      <c r="BU34" s="27">
        <v>1087</v>
      </c>
      <c r="BV34" s="13" t="str">
        <f t="shared" si="42"/>
        <v xml:space="preserve"> </v>
      </c>
      <c r="BW34" s="13" t="str">
        <f t="shared" si="43"/>
        <v xml:space="preserve"> </v>
      </c>
      <c r="BX34" s="13" t="str">
        <f t="shared" si="44"/>
        <v xml:space="preserve"> </v>
      </c>
      <c r="BY34" s="13" t="str">
        <f t="shared" si="45"/>
        <v xml:space="preserve"> </v>
      </c>
      <c r="BZ34" s="13" t="str">
        <f t="shared" si="46"/>
        <v xml:space="preserve"> </v>
      </c>
      <c r="CA34" s="13" t="str">
        <f t="shared" si="47"/>
        <v>6400A (i.e.4xIn)</v>
      </c>
      <c r="CB34" s="27">
        <v>1087</v>
      </c>
      <c r="CC34" s="13" t="str">
        <f t="shared" si="48"/>
        <v xml:space="preserve"> </v>
      </c>
      <c r="CD34" s="13" t="str">
        <f t="shared" si="49"/>
        <v xml:space="preserve"> </v>
      </c>
      <c r="CE34" s="13" t="str">
        <f t="shared" si="50"/>
        <v xml:space="preserve"> </v>
      </c>
      <c r="CF34" s="13" t="str">
        <f t="shared" si="51"/>
        <v xml:space="preserve"> </v>
      </c>
      <c r="CG34" s="13" t="str">
        <f t="shared" si="52"/>
        <v xml:space="preserve"> </v>
      </c>
      <c r="CH34" s="13" t="str">
        <f t="shared" si="53"/>
        <v>1200A (i.e. J)</v>
      </c>
      <c r="CI34" s="27">
        <v>1087</v>
      </c>
      <c r="CJ34" s="13" t="str">
        <f t="shared" si="54"/>
        <v xml:space="preserve"> </v>
      </c>
      <c r="CK34" s="13" t="str">
        <f t="shared" si="55"/>
        <v xml:space="preserve"> </v>
      </c>
      <c r="CL34" s="13" t="str">
        <f t="shared" si="56"/>
        <v xml:space="preserve"> </v>
      </c>
      <c r="CM34" s="13" t="str">
        <f t="shared" si="57"/>
        <v xml:space="preserve"> </v>
      </c>
      <c r="CN34" s="13" t="str">
        <f t="shared" si="58"/>
        <v xml:space="preserve"> </v>
      </c>
      <c r="CO34" s="13" t="str">
        <f t="shared" si="59"/>
        <v>0.4s IxIxt off</v>
      </c>
      <c r="CP34" s="27">
        <v>1087</v>
      </c>
      <c r="CQ34" s="13" t="str">
        <f t="shared" si="60"/>
        <v>LV cabinet not suitable for T/F</v>
      </c>
      <c r="CR34" s="13" t="str">
        <f t="shared" si="61"/>
        <v>LV cabinet not suitable for T/F</v>
      </c>
      <c r="CS34" s="13" t="str">
        <f t="shared" si="62"/>
        <v>LV cabinet not suitable for T/F</v>
      </c>
      <c r="CT34" s="13" t="str">
        <f t="shared" si="63"/>
        <v>LV cabinet not suitable for T/F</v>
      </c>
      <c r="CU34" s="13" t="str">
        <f t="shared" si="64"/>
        <v>LV cabinet not suitable for T/F</v>
      </c>
      <c r="CV34" s="13" t="str">
        <f t="shared" si="65"/>
        <v xml:space="preserve"> </v>
      </c>
      <c r="CW34" s="27">
        <v>1087</v>
      </c>
      <c r="CX34" s="13" t="str">
        <f t="shared" si="66"/>
        <v xml:space="preserve"> </v>
      </c>
      <c r="CY34" s="13" t="str">
        <f t="shared" si="67"/>
        <v xml:space="preserve"> </v>
      </c>
      <c r="CZ34" s="13" t="str">
        <f t="shared" si="68"/>
        <v xml:space="preserve"> </v>
      </c>
      <c r="DA34" s="13" t="str">
        <f t="shared" si="69"/>
        <v xml:space="preserve"> </v>
      </c>
      <c r="DB34" s="13" t="str">
        <f t="shared" si="70"/>
        <v xml:space="preserve"> </v>
      </c>
      <c r="DC34" s="13" t="str">
        <f t="shared" si="71"/>
        <v>Micrologic 6.0</v>
      </c>
      <c r="DD34" s="27">
        <v>1087</v>
      </c>
      <c r="DE34" s="13" t="str">
        <f t="shared" si="72"/>
        <v>Load is above T/F rating</v>
      </c>
      <c r="DF34" s="13" t="str">
        <f t="shared" si="73"/>
        <v>Load is above T/F rating</v>
      </c>
      <c r="DG34" s="13" t="str">
        <f t="shared" si="74"/>
        <v>Load is above T/F rating</v>
      </c>
      <c r="DH34" s="13" t="str">
        <f t="shared" si="75"/>
        <v>Load is above T/F rating</v>
      </c>
      <c r="DI34" s="13" t="str">
        <f t="shared" si="76"/>
        <v xml:space="preserve"> </v>
      </c>
      <c r="DJ34" s="13" t="str">
        <f t="shared" si="77"/>
        <v>1600A</v>
      </c>
      <c r="DK34" s="27">
        <v>1087</v>
      </c>
      <c r="DL34" s="13" t="str">
        <f t="shared" si="78"/>
        <v xml:space="preserve"> </v>
      </c>
      <c r="DM34" s="13" t="str">
        <f t="shared" si="79"/>
        <v xml:space="preserve"> </v>
      </c>
      <c r="DN34" s="13" t="str">
        <f t="shared" si="80"/>
        <v xml:space="preserve"> </v>
      </c>
      <c r="DO34" s="13" t="str">
        <f t="shared" si="81"/>
        <v xml:space="preserve"> </v>
      </c>
      <c r="DP34" s="13" t="str">
        <f t="shared" si="82"/>
        <v xml:space="preserve"> </v>
      </c>
      <c r="DQ34" s="13" t="str">
        <f t="shared" si="83"/>
        <v>1120A (i.e. 0.7xIn)</v>
      </c>
      <c r="DR34" s="27">
        <v>1087</v>
      </c>
      <c r="DS34" s="13" t="str">
        <f t="shared" si="84"/>
        <v xml:space="preserve"> </v>
      </c>
      <c r="DT34" s="13" t="str">
        <f t="shared" si="85"/>
        <v xml:space="preserve"> </v>
      </c>
      <c r="DU34" s="13" t="str">
        <f t="shared" si="86"/>
        <v xml:space="preserve"> </v>
      </c>
      <c r="DV34" s="13" t="str">
        <f t="shared" si="87"/>
        <v xml:space="preserve"> </v>
      </c>
      <c r="DW34" s="13" t="str">
        <f t="shared" si="88"/>
        <v xml:space="preserve"> </v>
      </c>
      <c r="DX34" s="13" t="str">
        <f t="shared" si="89"/>
        <v>8s</v>
      </c>
      <c r="DY34" s="27">
        <v>1087</v>
      </c>
      <c r="DZ34" s="13" t="str">
        <f t="shared" si="90"/>
        <v xml:space="preserve"> </v>
      </c>
      <c r="EA34" s="13" t="str">
        <f t="shared" si="91"/>
        <v xml:space="preserve"> </v>
      </c>
      <c r="EB34" s="13" t="str">
        <f t="shared" si="92"/>
        <v xml:space="preserve"> </v>
      </c>
      <c r="EC34" s="13" t="str">
        <f t="shared" si="93"/>
        <v xml:space="preserve"> </v>
      </c>
      <c r="ED34" s="13" t="str">
        <f t="shared" si="94"/>
        <v xml:space="preserve"> </v>
      </c>
      <c r="EE34" s="13" t="str">
        <f t="shared" si="95"/>
        <v>2800A (i.e. 2.5xIr)</v>
      </c>
      <c r="EF34" s="27">
        <v>1087</v>
      </c>
      <c r="EG34" s="13" t="str">
        <f t="shared" si="96"/>
        <v xml:space="preserve"> </v>
      </c>
      <c r="EH34" s="13" t="str">
        <f t="shared" si="97"/>
        <v xml:space="preserve"> </v>
      </c>
      <c r="EI34" s="13" t="str">
        <f t="shared" si="98"/>
        <v xml:space="preserve"> </v>
      </c>
      <c r="EJ34" s="13" t="str">
        <f t="shared" si="99"/>
        <v xml:space="preserve"> </v>
      </c>
      <c r="EK34" s="13" t="str">
        <f t="shared" si="100"/>
        <v xml:space="preserve"> </v>
      </c>
      <c r="EL34" s="13" t="str">
        <f t="shared" si="101"/>
        <v>0.1s, IxIxt on</v>
      </c>
      <c r="EM34" s="27">
        <v>1087</v>
      </c>
      <c r="EN34" s="13" t="str">
        <f t="shared" si="102"/>
        <v xml:space="preserve"> </v>
      </c>
      <c r="EO34" s="13" t="str">
        <f t="shared" si="103"/>
        <v xml:space="preserve"> </v>
      </c>
      <c r="EP34" s="13" t="str">
        <f t="shared" si="104"/>
        <v xml:space="preserve"> </v>
      </c>
      <c r="EQ34" s="13" t="str">
        <f t="shared" si="105"/>
        <v xml:space="preserve"> </v>
      </c>
      <c r="ER34" s="13" t="str">
        <f t="shared" si="106"/>
        <v xml:space="preserve"> </v>
      </c>
      <c r="ES34" s="13" t="str">
        <f t="shared" si="107"/>
        <v>4800A (i.e. 3xIn)</v>
      </c>
      <c r="ET34" s="27">
        <v>1087</v>
      </c>
      <c r="EU34" s="13" t="str">
        <f t="shared" si="108"/>
        <v xml:space="preserve"> </v>
      </c>
      <c r="EV34" s="13" t="str">
        <f t="shared" si="109"/>
        <v xml:space="preserve"> </v>
      </c>
      <c r="EW34" s="13" t="str">
        <f t="shared" si="110"/>
        <v xml:space="preserve"> </v>
      </c>
      <c r="EX34" s="13" t="str">
        <f t="shared" si="111"/>
        <v xml:space="preserve"> </v>
      </c>
      <c r="EY34" s="13" t="str">
        <f t="shared" si="112"/>
        <v xml:space="preserve"> </v>
      </c>
      <c r="EZ34" s="13" t="str">
        <f t="shared" si="113"/>
        <v>960A (i.e. F)</v>
      </c>
      <c r="FA34" s="27">
        <v>1087</v>
      </c>
      <c r="FB34" s="13" t="str">
        <f t="shared" si="114"/>
        <v xml:space="preserve"> </v>
      </c>
      <c r="FC34" s="13" t="str">
        <f t="shared" si="115"/>
        <v xml:space="preserve"> </v>
      </c>
      <c r="FD34" s="13" t="str">
        <f t="shared" si="116"/>
        <v xml:space="preserve"> </v>
      </c>
      <c r="FE34" s="13" t="str">
        <f t="shared" si="117"/>
        <v xml:space="preserve"> </v>
      </c>
      <c r="FF34" s="13" t="str">
        <f t="shared" si="118"/>
        <v xml:space="preserve"> </v>
      </c>
      <c r="FG34" s="13" t="str">
        <f t="shared" si="119"/>
        <v>0.3s IxIxt off</v>
      </c>
    </row>
    <row r="35" spans="22:163" x14ac:dyDescent="0.25">
      <c r="V35" s="18"/>
      <c r="X35" s="27">
        <v>1120.0999999999999</v>
      </c>
      <c r="Y35" s="13" t="str">
        <f t="shared" si="0"/>
        <v>LV cabinet not suitable for T/F</v>
      </c>
      <c r="Z35" s="13" t="str">
        <f t="shared" si="1"/>
        <v>LV cabinet not suitable for T/F</v>
      </c>
      <c r="AA35" s="13" t="str">
        <f t="shared" si="2"/>
        <v>LV cabinet not suitable for T/F</v>
      </c>
      <c r="AB35" s="13" t="str">
        <f t="shared" si="3"/>
        <v>LV cabinet not suitable for T/F</v>
      </c>
      <c r="AC35" s="13" t="str">
        <f t="shared" si="4"/>
        <v>LV cabinet not suitable for T/F</v>
      </c>
      <c r="AD35" s="13" t="str">
        <f t="shared" si="5"/>
        <v xml:space="preserve"> </v>
      </c>
      <c r="AE35" s="27">
        <v>1120.0999999999999</v>
      </c>
      <c r="AF35" s="13" t="str">
        <f t="shared" si="6"/>
        <v xml:space="preserve"> </v>
      </c>
      <c r="AG35" s="13" t="str">
        <f t="shared" si="7"/>
        <v xml:space="preserve"> </v>
      </c>
      <c r="AH35" s="13" t="str">
        <f t="shared" si="8"/>
        <v xml:space="preserve"> </v>
      </c>
      <c r="AI35" s="13" t="str">
        <f t="shared" si="9"/>
        <v xml:space="preserve"> </v>
      </c>
      <c r="AJ35" s="13" t="str">
        <f t="shared" si="10"/>
        <v xml:space="preserve"> </v>
      </c>
      <c r="AK35" s="13" t="str">
        <f t="shared" si="11"/>
        <v>Micrologic 6.0</v>
      </c>
      <c r="AL35" s="27">
        <v>1120.0999999999999</v>
      </c>
      <c r="AM35" s="13" t="str">
        <f t="shared" si="12"/>
        <v xml:space="preserve"> </v>
      </c>
      <c r="AN35" s="13" t="str">
        <f t="shared" si="13"/>
        <v xml:space="preserve"> </v>
      </c>
      <c r="AO35" s="13" t="str">
        <f t="shared" si="14"/>
        <v xml:space="preserve"> </v>
      </c>
      <c r="AP35" s="13" t="str">
        <f t="shared" si="15"/>
        <v xml:space="preserve"> </v>
      </c>
      <c r="AQ35" s="13" t="str">
        <f t="shared" si="16"/>
        <v xml:space="preserve"> </v>
      </c>
      <c r="AR35" s="13" t="str">
        <f t="shared" si="17"/>
        <v>1600A</v>
      </c>
      <c r="AS35" s="27">
        <v>1120.0999999999999</v>
      </c>
      <c r="AT35" s="13" t="str">
        <f t="shared" si="18"/>
        <v xml:space="preserve"> </v>
      </c>
      <c r="AU35" s="13" t="str">
        <f t="shared" si="19"/>
        <v xml:space="preserve"> </v>
      </c>
      <c r="AV35" s="13" t="str">
        <f t="shared" si="20"/>
        <v xml:space="preserve"> </v>
      </c>
      <c r="AW35" s="13" t="str">
        <f t="shared" si="21"/>
        <v xml:space="preserve"> </v>
      </c>
      <c r="AX35" s="13" t="str">
        <f t="shared" si="22"/>
        <v xml:space="preserve"> </v>
      </c>
      <c r="AY35" s="13" t="str">
        <f t="shared" si="23"/>
        <v>1600A (i.e. 1.0xIn)</v>
      </c>
      <c r="AZ35" s="27">
        <v>1120.0999999999999</v>
      </c>
      <c r="BA35" s="13" t="str">
        <f t="shared" si="24"/>
        <v xml:space="preserve"> </v>
      </c>
      <c r="BB35" s="13" t="str">
        <f t="shared" si="25"/>
        <v xml:space="preserve"> </v>
      </c>
      <c r="BC35" s="13" t="str">
        <f t="shared" si="26"/>
        <v xml:space="preserve"> </v>
      </c>
      <c r="BD35" s="13" t="str">
        <f t="shared" si="27"/>
        <v xml:space="preserve"> </v>
      </c>
      <c r="BE35" s="13" t="str">
        <f t="shared" si="28"/>
        <v xml:space="preserve"> </v>
      </c>
      <c r="BF35" s="13" t="str">
        <f t="shared" si="29"/>
        <v>8s</v>
      </c>
      <c r="BG35" s="27">
        <v>1120.0999999999999</v>
      </c>
      <c r="BH35" s="13" t="str">
        <f t="shared" si="30"/>
        <v xml:space="preserve"> </v>
      </c>
      <c r="BI35" s="13" t="str">
        <f t="shared" si="31"/>
        <v xml:space="preserve"> </v>
      </c>
      <c r="BJ35" s="13" t="str">
        <f t="shared" si="32"/>
        <v xml:space="preserve"> </v>
      </c>
      <c r="BK35" s="13" t="str">
        <f t="shared" si="33"/>
        <v xml:space="preserve"> </v>
      </c>
      <c r="BL35" s="13" t="str">
        <f t="shared" si="34"/>
        <v xml:space="preserve"> </v>
      </c>
      <c r="BM35" s="13" t="str">
        <f t="shared" si="35"/>
        <v>4000A (i.e. 2.5xIr)</v>
      </c>
      <c r="BN35" s="27">
        <v>1120.0999999999999</v>
      </c>
      <c r="BO35" s="13" t="str">
        <f t="shared" si="36"/>
        <v xml:space="preserve"> </v>
      </c>
      <c r="BP35" s="13" t="str">
        <f t="shared" si="37"/>
        <v xml:space="preserve"> </v>
      </c>
      <c r="BQ35" s="13" t="str">
        <f t="shared" si="38"/>
        <v xml:space="preserve"> </v>
      </c>
      <c r="BR35" s="13" t="str">
        <f t="shared" si="39"/>
        <v xml:space="preserve"> </v>
      </c>
      <c r="BS35" s="13" t="str">
        <f t="shared" si="40"/>
        <v xml:space="preserve"> </v>
      </c>
      <c r="BT35" s="13" t="str">
        <f t="shared" si="41"/>
        <v>0.1s, IxIxt on</v>
      </c>
      <c r="BU35" s="27">
        <v>1120.0999999999999</v>
      </c>
      <c r="BV35" s="13" t="str">
        <f t="shared" si="42"/>
        <v xml:space="preserve"> </v>
      </c>
      <c r="BW35" s="13" t="str">
        <f t="shared" si="43"/>
        <v xml:space="preserve"> </v>
      </c>
      <c r="BX35" s="13" t="str">
        <f t="shared" si="44"/>
        <v xml:space="preserve"> </v>
      </c>
      <c r="BY35" s="13" t="str">
        <f t="shared" si="45"/>
        <v xml:space="preserve"> </v>
      </c>
      <c r="BZ35" s="13" t="str">
        <f t="shared" si="46"/>
        <v xml:space="preserve"> </v>
      </c>
      <c r="CA35" s="13" t="str">
        <f t="shared" si="47"/>
        <v>6400A (i.e.4xIn)</v>
      </c>
      <c r="CB35" s="27">
        <v>1120.0999999999999</v>
      </c>
      <c r="CC35" s="13" t="str">
        <f t="shared" si="48"/>
        <v xml:space="preserve"> </v>
      </c>
      <c r="CD35" s="13" t="str">
        <f t="shared" si="49"/>
        <v xml:space="preserve"> </v>
      </c>
      <c r="CE35" s="13" t="str">
        <f t="shared" si="50"/>
        <v xml:space="preserve"> </v>
      </c>
      <c r="CF35" s="13" t="str">
        <f t="shared" si="51"/>
        <v xml:space="preserve"> </v>
      </c>
      <c r="CG35" s="13" t="str">
        <f t="shared" si="52"/>
        <v xml:space="preserve"> </v>
      </c>
      <c r="CH35" s="13" t="str">
        <f t="shared" si="53"/>
        <v>1200A (i.e. J)</v>
      </c>
      <c r="CI35" s="27">
        <v>1120.0999999999999</v>
      </c>
      <c r="CJ35" s="13" t="str">
        <f t="shared" si="54"/>
        <v xml:space="preserve"> </v>
      </c>
      <c r="CK35" s="13" t="str">
        <f t="shared" si="55"/>
        <v xml:space="preserve"> </v>
      </c>
      <c r="CL35" s="13" t="str">
        <f t="shared" si="56"/>
        <v xml:space="preserve"> </v>
      </c>
      <c r="CM35" s="13" t="str">
        <f t="shared" si="57"/>
        <v xml:space="preserve"> </v>
      </c>
      <c r="CN35" s="13" t="str">
        <f t="shared" si="58"/>
        <v xml:space="preserve"> </v>
      </c>
      <c r="CO35" s="13" t="str">
        <f t="shared" si="59"/>
        <v>0.4s IxIxt off</v>
      </c>
      <c r="CP35" s="27">
        <v>1120.0999999999999</v>
      </c>
      <c r="CQ35" s="13" t="str">
        <f t="shared" si="60"/>
        <v>LV cabinet not suitable for T/F</v>
      </c>
      <c r="CR35" s="13" t="str">
        <f t="shared" si="61"/>
        <v>LV cabinet not suitable for T/F</v>
      </c>
      <c r="CS35" s="13" t="str">
        <f t="shared" si="62"/>
        <v>LV cabinet not suitable for T/F</v>
      </c>
      <c r="CT35" s="13" t="str">
        <f t="shared" si="63"/>
        <v>LV cabinet not suitable for T/F</v>
      </c>
      <c r="CU35" s="13" t="str">
        <f t="shared" si="64"/>
        <v>LV cabinet not suitable for T/F</v>
      </c>
      <c r="CV35" s="13" t="str">
        <f t="shared" si="65"/>
        <v xml:space="preserve"> </v>
      </c>
      <c r="CW35" s="27">
        <v>1120.0999999999999</v>
      </c>
      <c r="CX35" s="13" t="str">
        <f t="shared" si="66"/>
        <v xml:space="preserve"> </v>
      </c>
      <c r="CY35" s="13" t="str">
        <f t="shared" si="67"/>
        <v xml:space="preserve"> </v>
      </c>
      <c r="CZ35" s="13" t="str">
        <f t="shared" si="68"/>
        <v xml:space="preserve"> </v>
      </c>
      <c r="DA35" s="13" t="str">
        <f t="shared" si="69"/>
        <v xml:space="preserve"> </v>
      </c>
      <c r="DB35" s="13" t="str">
        <f t="shared" si="70"/>
        <v xml:space="preserve"> </v>
      </c>
      <c r="DC35" s="13" t="str">
        <f t="shared" si="71"/>
        <v>Micrologic 6.0</v>
      </c>
      <c r="DD35" s="27">
        <v>1120.0999999999999</v>
      </c>
      <c r="DE35" s="13" t="str">
        <f t="shared" si="72"/>
        <v>Load is above T/F rating</v>
      </c>
      <c r="DF35" s="13" t="str">
        <f t="shared" si="73"/>
        <v>Load is above T/F rating</v>
      </c>
      <c r="DG35" s="13" t="str">
        <f t="shared" si="74"/>
        <v>Load is above T/F rating</v>
      </c>
      <c r="DH35" s="13" t="str">
        <f t="shared" si="75"/>
        <v>Load is above T/F rating</v>
      </c>
      <c r="DI35" s="13" t="str">
        <f t="shared" si="76"/>
        <v xml:space="preserve"> </v>
      </c>
      <c r="DJ35" s="13" t="str">
        <f t="shared" si="77"/>
        <v>1600A</v>
      </c>
      <c r="DK35" s="27">
        <v>1120.0999999999999</v>
      </c>
      <c r="DL35" s="13" t="str">
        <f t="shared" si="78"/>
        <v xml:space="preserve"> </v>
      </c>
      <c r="DM35" s="13" t="str">
        <f t="shared" si="79"/>
        <v xml:space="preserve"> </v>
      </c>
      <c r="DN35" s="13" t="str">
        <f t="shared" si="80"/>
        <v xml:space="preserve"> </v>
      </c>
      <c r="DO35" s="13" t="str">
        <f t="shared" si="81"/>
        <v xml:space="preserve"> </v>
      </c>
      <c r="DP35" s="13" t="str">
        <f t="shared" si="82"/>
        <v xml:space="preserve"> </v>
      </c>
      <c r="DQ35" s="13" t="str">
        <f t="shared" si="83"/>
        <v>1280A (i.e. 0.8xIn)</v>
      </c>
      <c r="DR35" s="27">
        <v>1120.0999999999999</v>
      </c>
      <c r="DS35" s="13" t="str">
        <f t="shared" si="84"/>
        <v xml:space="preserve"> </v>
      </c>
      <c r="DT35" s="13" t="str">
        <f t="shared" si="85"/>
        <v xml:space="preserve"> </v>
      </c>
      <c r="DU35" s="13" t="str">
        <f t="shared" si="86"/>
        <v xml:space="preserve"> </v>
      </c>
      <c r="DV35" s="13" t="str">
        <f t="shared" si="87"/>
        <v xml:space="preserve"> </v>
      </c>
      <c r="DW35" s="13" t="str">
        <f t="shared" si="88"/>
        <v xml:space="preserve"> </v>
      </c>
      <c r="DX35" s="13" t="str">
        <f t="shared" si="89"/>
        <v>8s</v>
      </c>
      <c r="DY35" s="27">
        <v>1120.0999999999999</v>
      </c>
      <c r="DZ35" s="13" t="str">
        <f t="shared" si="90"/>
        <v xml:space="preserve"> </v>
      </c>
      <c r="EA35" s="13" t="str">
        <f t="shared" si="91"/>
        <v xml:space="preserve"> </v>
      </c>
      <c r="EB35" s="13" t="str">
        <f t="shared" si="92"/>
        <v xml:space="preserve"> </v>
      </c>
      <c r="EC35" s="13" t="str">
        <f t="shared" si="93"/>
        <v xml:space="preserve"> </v>
      </c>
      <c r="ED35" s="13" t="str">
        <f t="shared" si="94"/>
        <v xml:space="preserve"> </v>
      </c>
      <c r="EE35" s="13" t="str">
        <f t="shared" si="95"/>
        <v>3200A (i.e. 2.5xIr)</v>
      </c>
      <c r="EF35" s="27">
        <v>1120.0999999999999</v>
      </c>
      <c r="EG35" s="13" t="str">
        <f t="shared" si="96"/>
        <v xml:space="preserve"> </v>
      </c>
      <c r="EH35" s="13" t="str">
        <f t="shared" si="97"/>
        <v xml:space="preserve"> </v>
      </c>
      <c r="EI35" s="13" t="str">
        <f t="shared" si="98"/>
        <v xml:space="preserve"> </v>
      </c>
      <c r="EJ35" s="13" t="str">
        <f t="shared" si="99"/>
        <v xml:space="preserve"> </v>
      </c>
      <c r="EK35" s="13" t="str">
        <f t="shared" si="100"/>
        <v xml:space="preserve"> </v>
      </c>
      <c r="EL35" s="13" t="str">
        <f t="shared" si="101"/>
        <v>0.1s, IxIxt on</v>
      </c>
      <c r="EM35" s="27">
        <v>1120.0999999999999</v>
      </c>
      <c r="EN35" s="13" t="str">
        <f t="shared" si="102"/>
        <v xml:space="preserve"> </v>
      </c>
      <c r="EO35" s="13" t="str">
        <f t="shared" si="103"/>
        <v xml:space="preserve"> </v>
      </c>
      <c r="EP35" s="13" t="str">
        <f t="shared" si="104"/>
        <v xml:space="preserve"> </v>
      </c>
      <c r="EQ35" s="13" t="str">
        <f t="shared" si="105"/>
        <v xml:space="preserve"> </v>
      </c>
      <c r="ER35" s="13" t="str">
        <f t="shared" si="106"/>
        <v xml:space="preserve"> </v>
      </c>
      <c r="ES35" s="13" t="str">
        <f t="shared" si="107"/>
        <v>4800A (i.e. 3xIn)</v>
      </c>
      <c r="ET35" s="27">
        <v>1120.0999999999999</v>
      </c>
      <c r="EU35" s="13" t="str">
        <f t="shared" si="108"/>
        <v xml:space="preserve"> </v>
      </c>
      <c r="EV35" s="13" t="str">
        <f t="shared" si="109"/>
        <v xml:space="preserve"> </v>
      </c>
      <c r="EW35" s="13" t="str">
        <f t="shared" si="110"/>
        <v xml:space="preserve"> </v>
      </c>
      <c r="EX35" s="13" t="str">
        <f t="shared" si="111"/>
        <v xml:space="preserve"> </v>
      </c>
      <c r="EY35" s="13" t="str">
        <f t="shared" si="112"/>
        <v xml:space="preserve"> </v>
      </c>
      <c r="EZ35" s="13" t="str">
        <f t="shared" si="113"/>
        <v>960A (i.e. F)</v>
      </c>
      <c r="FA35" s="27">
        <v>1120.0999999999999</v>
      </c>
      <c r="FB35" s="13" t="str">
        <f t="shared" si="114"/>
        <v xml:space="preserve"> </v>
      </c>
      <c r="FC35" s="13" t="str">
        <f t="shared" si="115"/>
        <v xml:space="preserve"> </v>
      </c>
      <c r="FD35" s="13" t="str">
        <f t="shared" si="116"/>
        <v xml:space="preserve"> </v>
      </c>
      <c r="FE35" s="13" t="str">
        <f t="shared" si="117"/>
        <v xml:space="preserve"> </v>
      </c>
      <c r="FF35" s="13" t="str">
        <f t="shared" si="118"/>
        <v xml:space="preserve"> </v>
      </c>
      <c r="FG35" s="13" t="str">
        <f t="shared" si="119"/>
        <v>0.3s IxIxt off</v>
      </c>
    </row>
    <row r="36" spans="22:163" x14ac:dyDescent="0.25">
      <c r="V36" s="18"/>
      <c r="X36" s="27">
        <v>1160</v>
      </c>
      <c r="Y36" s="13" t="str">
        <f t="shared" si="0"/>
        <v>LV cabinet not suitable for T/F</v>
      </c>
      <c r="Z36" s="13" t="str">
        <f t="shared" si="1"/>
        <v>LV cabinet not suitable for T/F</v>
      </c>
      <c r="AA36" s="13" t="str">
        <f t="shared" si="2"/>
        <v>LV cabinet not suitable for T/F</v>
      </c>
      <c r="AB36" s="13" t="str">
        <f t="shared" si="3"/>
        <v>LV cabinet not suitable for T/F</v>
      </c>
      <c r="AC36" s="13" t="str">
        <f t="shared" si="4"/>
        <v>LV cabinet not suitable for T/F</v>
      </c>
      <c r="AD36" s="13" t="str">
        <f t="shared" si="5"/>
        <v xml:space="preserve"> </v>
      </c>
      <c r="AE36" s="27">
        <v>1160</v>
      </c>
      <c r="AF36" s="13" t="str">
        <f t="shared" si="6"/>
        <v xml:space="preserve"> </v>
      </c>
      <c r="AG36" s="13" t="str">
        <f t="shared" si="7"/>
        <v xml:space="preserve"> </v>
      </c>
      <c r="AH36" s="13" t="str">
        <f t="shared" si="8"/>
        <v xml:space="preserve"> </v>
      </c>
      <c r="AI36" s="13" t="str">
        <f t="shared" si="9"/>
        <v xml:space="preserve"> </v>
      </c>
      <c r="AJ36" s="13" t="str">
        <f t="shared" si="10"/>
        <v xml:space="preserve"> </v>
      </c>
      <c r="AK36" s="13" t="str">
        <f t="shared" si="11"/>
        <v>Micrologic 6.0</v>
      </c>
      <c r="AL36" s="27">
        <v>1160</v>
      </c>
      <c r="AM36" s="13" t="str">
        <f t="shared" si="12"/>
        <v xml:space="preserve"> </v>
      </c>
      <c r="AN36" s="13" t="str">
        <f t="shared" si="13"/>
        <v xml:space="preserve"> </v>
      </c>
      <c r="AO36" s="13" t="str">
        <f t="shared" si="14"/>
        <v xml:space="preserve"> </v>
      </c>
      <c r="AP36" s="13" t="str">
        <f t="shared" si="15"/>
        <v xml:space="preserve"> </v>
      </c>
      <c r="AQ36" s="13" t="str">
        <f t="shared" si="16"/>
        <v xml:space="preserve"> </v>
      </c>
      <c r="AR36" s="13" t="str">
        <f t="shared" si="17"/>
        <v>1600A</v>
      </c>
      <c r="AS36" s="27">
        <v>1160</v>
      </c>
      <c r="AT36" s="13" t="str">
        <f t="shared" si="18"/>
        <v xml:space="preserve"> </v>
      </c>
      <c r="AU36" s="13" t="str">
        <f t="shared" si="19"/>
        <v xml:space="preserve"> </v>
      </c>
      <c r="AV36" s="13" t="str">
        <f t="shared" si="20"/>
        <v xml:space="preserve"> </v>
      </c>
      <c r="AW36" s="13" t="str">
        <f t="shared" si="21"/>
        <v xml:space="preserve"> </v>
      </c>
      <c r="AX36" s="13" t="str">
        <f t="shared" si="22"/>
        <v xml:space="preserve"> </v>
      </c>
      <c r="AY36" s="13" t="str">
        <f t="shared" si="23"/>
        <v>1600A (i.e. 1.0xIn)</v>
      </c>
      <c r="AZ36" s="27">
        <v>1160</v>
      </c>
      <c r="BA36" s="13" t="str">
        <f t="shared" si="24"/>
        <v xml:space="preserve"> </v>
      </c>
      <c r="BB36" s="13" t="str">
        <f t="shared" si="25"/>
        <v xml:space="preserve"> </v>
      </c>
      <c r="BC36" s="13" t="str">
        <f t="shared" si="26"/>
        <v xml:space="preserve"> </v>
      </c>
      <c r="BD36" s="13" t="str">
        <f t="shared" si="27"/>
        <v xml:space="preserve"> </v>
      </c>
      <c r="BE36" s="13" t="str">
        <f t="shared" si="28"/>
        <v xml:space="preserve"> </v>
      </c>
      <c r="BF36" s="13" t="str">
        <f t="shared" si="29"/>
        <v>8s</v>
      </c>
      <c r="BG36" s="27">
        <v>1160</v>
      </c>
      <c r="BH36" s="13" t="str">
        <f t="shared" si="30"/>
        <v xml:space="preserve"> </v>
      </c>
      <c r="BI36" s="13" t="str">
        <f t="shared" si="31"/>
        <v xml:space="preserve"> </v>
      </c>
      <c r="BJ36" s="13" t="str">
        <f t="shared" si="32"/>
        <v xml:space="preserve"> </v>
      </c>
      <c r="BK36" s="13" t="str">
        <f t="shared" si="33"/>
        <v xml:space="preserve"> </v>
      </c>
      <c r="BL36" s="13" t="str">
        <f t="shared" si="34"/>
        <v xml:space="preserve"> </v>
      </c>
      <c r="BM36" s="13" t="str">
        <f t="shared" si="35"/>
        <v>4000A (i.e. 2.5xIr)</v>
      </c>
      <c r="BN36" s="27">
        <v>1160</v>
      </c>
      <c r="BO36" s="13" t="str">
        <f t="shared" si="36"/>
        <v xml:space="preserve"> </v>
      </c>
      <c r="BP36" s="13" t="str">
        <f t="shared" si="37"/>
        <v xml:space="preserve"> </v>
      </c>
      <c r="BQ36" s="13" t="str">
        <f t="shared" si="38"/>
        <v xml:space="preserve"> </v>
      </c>
      <c r="BR36" s="13" t="str">
        <f t="shared" si="39"/>
        <v xml:space="preserve"> </v>
      </c>
      <c r="BS36" s="13" t="str">
        <f t="shared" si="40"/>
        <v xml:space="preserve"> </v>
      </c>
      <c r="BT36" s="13" t="str">
        <f t="shared" si="41"/>
        <v>0.1s, IxIxt on</v>
      </c>
      <c r="BU36" s="27">
        <v>1160</v>
      </c>
      <c r="BV36" s="13" t="str">
        <f t="shared" si="42"/>
        <v xml:space="preserve"> </v>
      </c>
      <c r="BW36" s="13" t="str">
        <f t="shared" si="43"/>
        <v xml:space="preserve"> </v>
      </c>
      <c r="BX36" s="13" t="str">
        <f t="shared" si="44"/>
        <v xml:space="preserve"> </v>
      </c>
      <c r="BY36" s="13" t="str">
        <f t="shared" si="45"/>
        <v xml:space="preserve"> </v>
      </c>
      <c r="BZ36" s="13" t="str">
        <f t="shared" si="46"/>
        <v xml:space="preserve"> </v>
      </c>
      <c r="CA36" s="13" t="str">
        <f t="shared" si="47"/>
        <v>6400A (i.e.4xIn)</v>
      </c>
      <c r="CB36" s="27">
        <v>1160</v>
      </c>
      <c r="CC36" s="13" t="str">
        <f t="shared" si="48"/>
        <v xml:space="preserve"> </v>
      </c>
      <c r="CD36" s="13" t="str">
        <f t="shared" si="49"/>
        <v xml:space="preserve"> </v>
      </c>
      <c r="CE36" s="13" t="str">
        <f t="shared" si="50"/>
        <v xml:space="preserve"> </v>
      </c>
      <c r="CF36" s="13" t="str">
        <f t="shared" si="51"/>
        <v xml:space="preserve"> </v>
      </c>
      <c r="CG36" s="13" t="str">
        <f t="shared" si="52"/>
        <v xml:space="preserve"> </v>
      </c>
      <c r="CH36" s="13" t="str">
        <f t="shared" si="53"/>
        <v>1200A (i.e. J)</v>
      </c>
      <c r="CI36" s="27">
        <v>1160</v>
      </c>
      <c r="CJ36" s="13" t="str">
        <f t="shared" si="54"/>
        <v xml:space="preserve"> </v>
      </c>
      <c r="CK36" s="13" t="str">
        <f t="shared" si="55"/>
        <v xml:space="preserve"> </v>
      </c>
      <c r="CL36" s="13" t="str">
        <f t="shared" si="56"/>
        <v xml:space="preserve"> </v>
      </c>
      <c r="CM36" s="13" t="str">
        <f t="shared" si="57"/>
        <v xml:space="preserve"> </v>
      </c>
      <c r="CN36" s="13" t="str">
        <f t="shared" si="58"/>
        <v xml:space="preserve"> </v>
      </c>
      <c r="CO36" s="13" t="str">
        <f t="shared" si="59"/>
        <v>0.4s IxIxt off</v>
      </c>
      <c r="CP36" s="27">
        <v>1160</v>
      </c>
      <c r="CQ36" s="13" t="str">
        <f t="shared" si="60"/>
        <v>LV cabinet not suitable for T/F</v>
      </c>
      <c r="CR36" s="13" t="str">
        <f t="shared" si="61"/>
        <v>LV cabinet not suitable for T/F</v>
      </c>
      <c r="CS36" s="13" t="str">
        <f t="shared" si="62"/>
        <v>LV cabinet not suitable for T/F</v>
      </c>
      <c r="CT36" s="13" t="str">
        <f t="shared" si="63"/>
        <v>LV cabinet not suitable for T/F</v>
      </c>
      <c r="CU36" s="13" t="str">
        <f t="shared" si="64"/>
        <v>LV cabinet not suitable for T/F</v>
      </c>
      <c r="CV36" s="13" t="str">
        <f t="shared" si="65"/>
        <v xml:space="preserve"> </v>
      </c>
      <c r="CW36" s="27">
        <v>1160</v>
      </c>
      <c r="CX36" s="13" t="str">
        <f t="shared" si="66"/>
        <v xml:space="preserve"> </v>
      </c>
      <c r="CY36" s="13" t="str">
        <f t="shared" si="67"/>
        <v xml:space="preserve"> </v>
      </c>
      <c r="CZ36" s="13" t="str">
        <f t="shared" si="68"/>
        <v xml:space="preserve"> </v>
      </c>
      <c r="DA36" s="13" t="str">
        <f t="shared" si="69"/>
        <v xml:space="preserve"> </v>
      </c>
      <c r="DB36" s="13" t="str">
        <f t="shared" si="70"/>
        <v xml:space="preserve"> </v>
      </c>
      <c r="DC36" s="13" t="str">
        <f t="shared" si="71"/>
        <v>Micrologic 6.0</v>
      </c>
      <c r="DD36" s="27">
        <v>1160</v>
      </c>
      <c r="DE36" s="13" t="str">
        <f t="shared" si="72"/>
        <v>Load is above T/F rating</v>
      </c>
      <c r="DF36" s="13" t="str">
        <f t="shared" si="73"/>
        <v>Load is above T/F rating</v>
      </c>
      <c r="DG36" s="13" t="str">
        <f t="shared" si="74"/>
        <v>Load is above T/F rating</v>
      </c>
      <c r="DH36" s="13" t="str">
        <f t="shared" si="75"/>
        <v>Load is above T/F rating</v>
      </c>
      <c r="DI36" s="13" t="str">
        <f t="shared" si="76"/>
        <v>Load is above T/F rating</v>
      </c>
      <c r="DJ36" s="13" t="str">
        <f t="shared" si="77"/>
        <v>1600A</v>
      </c>
      <c r="DK36" s="27">
        <v>1160</v>
      </c>
      <c r="DL36" s="13" t="str">
        <f t="shared" si="78"/>
        <v xml:space="preserve"> </v>
      </c>
      <c r="DM36" s="13" t="str">
        <f t="shared" si="79"/>
        <v xml:space="preserve"> </v>
      </c>
      <c r="DN36" s="13" t="str">
        <f t="shared" si="80"/>
        <v xml:space="preserve"> </v>
      </c>
      <c r="DO36" s="13" t="str">
        <f t="shared" si="81"/>
        <v xml:space="preserve"> </v>
      </c>
      <c r="DP36" s="13" t="str">
        <f t="shared" si="82"/>
        <v xml:space="preserve"> </v>
      </c>
      <c r="DQ36" s="13" t="str">
        <f t="shared" si="83"/>
        <v>1280A (i.e. 0.8xIn)</v>
      </c>
      <c r="DR36" s="27">
        <v>1160</v>
      </c>
      <c r="DS36" s="13" t="str">
        <f t="shared" si="84"/>
        <v xml:space="preserve"> </v>
      </c>
      <c r="DT36" s="13" t="str">
        <f t="shared" si="85"/>
        <v xml:space="preserve"> </v>
      </c>
      <c r="DU36" s="13" t="str">
        <f t="shared" si="86"/>
        <v xml:space="preserve"> </v>
      </c>
      <c r="DV36" s="13" t="str">
        <f t="shared" si="87"/>
        <v xml:space="preserve"> </v>
      </c>
      <c r="DW36" s="13" t="str">
        <f t="shared" si="88"/>
        <v xml:space="preserve"> </v>
      </c>
      <c r="DX36" s="13" t="str">
        <f t="shared" si="89"/>
        <v>8s</v>
      </c>
      <c r="DY36" s="27">
        <v>1160</v>
      </c>
      <c r="DZ36" s="13" t="str">
        <f t="shared" si="90"/>
        <v xml:space="preserve"> </v>
      </c>
      <c r="EA36" s="13" t="str">
        <f t="shared" si="91"/>
        <v xml:space="preserve"> </v>
      </c>
      <c r="EB36" s="13" t="str">
        <f t="shared" si="92"/>
        <v xml:space="preserve"> </v>
      </c>
      <c r="EC36" s="13" t="str">
        <f t="shared" si="93"/>
        <v xml:space="preserve"> </v>
      </c>
      <c r="ED36" s="13" t="str">
        <f t="shared" si="94"/>
        <v xml:space="preserve"> </v>
      </c>
      <c r="EE36" s="13" t="str">
        <f t="shared" si="95"/>
        <v>3200A (i.e. 2.5xIr)</v>
      </c>
      <c r="EF36" s="27">
        <v>1160</v>
      </c>
      <c r="EG36" s="13" t="str">
        <f t="shared" si="96"/>
        <v xml:space="preserve"> </v>
      </c>
      <c r="EH36" s="13" t="str">
        <f t="shared" si="97"/>
        <v xml:space="preserve"> </v>
      </c>
      <c r="EI36" s="13" t="str">
        <f t="shared" si="98"/>
        <v xml:space="preserve"> </v>
      </c>
      <c r="EJ36" s="13" t="str">
        <f t="shared" si="99"/>
        <v xml:space="preserve"> </v>
      </c>
      <c r="EK36" s="13" t="str">
        <f t="shared" si="100"/>
        <v xml:space="preserve"> </v>
      </c>
      <c r="EL36" s="13" t="str">
        <f t="shared" si="101"/>
        <v>0.1s, IxIxt on</v>
      </c>
      <c r="EM36" s="27">
        <v>1160</v>
      </c>
      <c r="EN36" s="13" t="str">
        <f t="shared" si="102"/>
        <v xml:space="preserve"> </v>
      </c>
      <c r="EO36" s="13" t="str">
        <f t="shared" si="103"/>
        <v xml:space="preserve"> </v>
      </c>
      <c r="EP36" s="13" t="str">
        <f t="shared" si="104"/>
        <v xml:space="preserve"> </v>
      </c>
      <c r="EQ36" s="13" t="str">
        <f t="shared" si="105"/>
        <v xml:space="preserve"> </v>
      </c>
      <c r="ER36" s="13" t="str">
        <f t="shared" si="106"/>
        <v xml:space="preserve"> </v>
      </c>
      <c r="ES36" s="13" t="str">
        <f t="shared" si="107"/>
        <v>4800A (i.e. 3xIn)</v>
      </c>
      <c r="ET36" s="27">
        <v>1160</v>
      </c>
      <c r="EU36" s="13" t="str">
        <f t="shared" si="108"/>
        <v xml:space="preserve"> </v>
      </c>
      <c r="EV36" s="13" t="str">
        <f t="shared" si="109"/>
        <v xml:space="preserve"> </v>
      </c>
      <c r="EW36" s="13" t="str">
        <f t="shared" si="110"/>
        <v xml:space="preserve"> </v>
      </c>
      <c r="EX36" s="13" t="str">
        <f t="shared" si="111"/>
        <v xml:space="preserve"> </v>
      </c>
      <c r="EY36" s="13" t="str">
        <f t="shared" si="112"/>
        <v xml:space="preserve"> </v>
      </c>
      <c r="EZ36" s="13" t="str">
        <f t="shared" si="113"/>
        <v>960A (i.e. F)</v>
      </c>
      <c r="FA36" s="27">
        <v>1160</v>
      </c>
      <c r="FB36" s="13" t="str">
        <f t="shared" si="114"/>
        <v xml:space="preserve"> </v>
      </c>
      <c r="FC36" s="13" t="str">
        <f t="shared" si="115"/>
        <v xml:space="preserve"> </v>
      </c>
      <c r="FD36" s="13" t="str">
        <f t="shared" si="116"/>
        <v xml:space="preserve"> </v>
      </c>
      <c r="FE36" s="13" t="str">
        <f t="shared" si="117"/>
        <v xml:space="preserve"> </v>
      </c>
      <c r="FF36" s="13" t="str">
        <f t="shared" si="118"/>
        <v xml:space="preserve"> </v>
      </c>
      <c r="FG36" s="13" t="str">
        <f t="shared" si="119"/>
        <v>0.3s IxIxt off</v>
      </c>
    </row>
    <row r="37" spans="22:163" x14ac:dyDescent="0.25">
      <c r="V37" s="18"/>
      <c r="X37" s="27">
        <v>1280.0999999999999</v>
      </c>
      <c r="Y37" s="13" t="str">
        <f t="shared" si="0"/>
        <v>LV cabinet not suitable for T/F</v>
      </c>
      <c r="Z37" s="13" t="str">
        <f t="shared" si="1"/>
        <v>LV cabinet not suitable for T/F</v>
      </c>
      <c r="AA37" s="13" t="str">
        <f t="shared" si="2"/>
        <v>LV cabinet not suitable for T/F</v>
      </c>
      <c r="AB37" s="13" t="str">
        <f t="shared" si="3"/>
        <v>LV cabinet not suitable for T/F</v>
      </c>
      <c r="AC37" s="13" t="str">
        <f t="shared" si="4"/>
        <v>LV cabinet not suitable for T/F</v>
      </c>
      <c r="AD37" s="13" t="str">
        <f t="shared" si="5"/>
        <v xml:space="preserve"> </v>
      </c>
      <c r="AE37" s="27">
        <v>1280.0999999999999</v>
      </c>
      <c r="AF37" s="13" t="str">
        <f t="shared" si="6"/>
        <v xml:space="preserve"> </v>
      </c>
      <c r="AG37" s="13" t="str">
        <f t="shared" si="7"/>
        <v xml:space="preserve"> </v>
      </c>
      <c r="AH37" s="13" t="str">
        <f t="shared" si="8"/>
        <v xml:space="preserve"> </v>
      </c>
      <c r="AI37" s="13" t="str">
        <f t="shared" si="9"/>
        <v xml:space="preserve"> </v>
      </c>
      <c r="AJ37" s="13" t="str">
        <f t="shared" si="10"/>
        <v xml:space="preserve"> </v>
      </c>
      <c r="AK37" s="13" t="str">
        <f t="shared" si="11"/>
        <v>Micrologic 6.0</v>
      </c>
      <c r="AL37" s="27">
        <v>1280.0999999999999</v>
      </c>
      <c r="AM37" s="13" t="str">
        <f t="shared" si="12"/>
        <v xml:space="preserve"> </v>
      </c>
      <c r="AN37" s="13" t="str">
        <f t="shared" si="13"/>
        <v xml:space="preserve"> </v>
      </c>
      <c r="AO37" s="13" t="str">
        <f t="shared" si="14"/>
        <v xml:space="preserve"> </v>
      </c>
      <c r="AP37" s="13" t="str">
        <f t="shared" si="15"/>
        <v xml:space="preserve"> </v>
      </c>
      <c r="AQ37" s="13" t="str">
        <f t="shared" si="16"/>
        <v xml:space="preserve"> </v>
      </c>
      <c r="AR37" s="13" t="str">
        <f t="shared" si="17"/>
        <v>1600A</v>
      </c>
      <c r="AS37" s="27">
        <v>1280.0999999999999</v>
      </c>
      <c r="AT37" s="13" t="str">
        <f t="shared" si="18"/>
        <v xml:space="preserve"> </v>
      </c>
      <c r="AU37" s="13" t="str">
        <f t="shared" si="19"/>
        <v xml:space="preserve"> </v>
      </c>
      <c r="AV37" s="13" t="str">
        <f t="shared" si="20"/>
        <v xml:space="preserve"> </v>
      </c>
      <c r="AW37" s="13" t="str">
        <f t="shared" si="21"/>
        <v xml:space="preserve"> </v>
      </c>
      <c r="AX37" s="13" t="str">
        <f t="shared" si="22"/>
        <v xml:space="preserve"> </v>
      </c>
      <c r="AY37" s="13" t="str">
        <f t="shared" si="23"/>
        <v>1600A (i.e. 1.0xIn)</v>
      </c>
      <c r="AZ37" s="27">
        <v>1280.0999999999999</v>
      </c>
      <c r="BA37" s="13" t="str">
        <f t="shared" si="24"/>
        <v xml:space="preserve"> </v>
      </c>
      <c r="BB37" s="13" t="str">
        <f t="shared" si="25"/>
        <v xml:space="preserve"> </v>
      </c>
      <c r="BC37" s="13" t="str">
        <f t="shared" si="26"/>
        <v xml:space="preserve"> </v>
      </c>
      <c r="BD37" s="13" t="str">
        <f t="shared" si="27"/>
        <v xml:space="preserve"> </v>
      </c>
      <c r="BE37" s="13" t="str">
        <f t="shared" si="28"/>
        <v xml:space="preserve"> </v>
      </c>
      <c r="BF37" s="13" t="str">
        <f t="shared" si="29"/>
        <v>12s</v>
      </c>
      <c r="BG37" s="27">
        <v>1280.0999999999999</v>
      </c>
      <c r="BH37" s="13" t="str">
        <f t="shared" si="30"/>
        <v xml:space="preserve"> </v>
      </c>
      <c r="BI37" s="13" t="str">
        <f t="shared" si="31"/>
        <v xml:space="preserve"> </v>
      </c>
      <c r="BJ37" s="13" t="str">
        <f t="shared" si="32"/>
        <v xml:space="preserve"> </v>
      </c>
      <c r="BK37" s="13" t="str">
        <f t="shared" si="33"/>
        <v xml:space="preserve"> </v>
      </c>
      <c r="BL37" s="13" t="str">
        <f t="shared" si="34"/>
        <v xml:space="preserve"> </v>
      </c>
      <c r="BM37" s="13" t="str">
        <f t="shared" si="35"/>
        <v>4000A (i.e. 2.5xIr)</v>
      </c>
      <c r="BN37" s="27">
        <v>1280.0999999999999</v>
      </c>
      <c r="BO37" s="13" t="str">
        <f t="shared" si="36"/>
        <v xml:space="preserve"> </v>
      </c>
      <c r="BP37" s="13" t="str">
        <f t="shared" si="37"/>
        <v xml:space="preserve"> </v>
      </c>
      <c r="BQ37" s="13" t="str">
        <f t="shared" si="38"/>
        <v xml:space="preserve"> </v>
      </c>
      <c r="BR37" s="13" t="str">
        <f t="shared" si="39"/>
        <v xml:space="preserve"> </v>
      </c>
      <c r="BS37" s="13" t="str">
        <f t="shared" si="40"/>
        <v xml:space="preserve"> </v>
      </c>
      <c r="BT37" s="13" t="str">
        <f t="shared" si="41"/>
        <v>0.1s, IxIxt on</v>
      </c>
      <c r="BU37" s="27">
        <v>1280.0999999999999</v>
      </c>
      <c r="BV37" s="13" t="str">
        <f t="shared" si="42"/>
        <v xml:space="preserve"> </v>
      </c>
      <c r="BW37" s="13" t="str">
        <f t="shared" si="43"/>
        <v xml:space="preserve"> </v>
      </c>
      <c r="BX37" s="13" t="str">
        <f t="shared" si="44"/>
        <v xml:space="preserve"> </v>
      </c>
      <c r="BY37" s="13" t="str">
        <f t="shared" si="45"/>
        <v xml:space="preserve"> </v>
      </c>
      <c r="BZ37" s="13" t="str">
        <f t="shared" si="46"/>
        <v xml:space="preserve"> </v>
      </c>
      <c r="CA37" s="13" t="str">
        <f t="shared" si="47"/>
        <v>6400A (i.e.4xIn)</v>
      </c>
      <c r="CB37" s="27">
        <v>1280.0999999999999</v>
      </c>
      <c r="CC37" s="13" t="str">
        <f t="shared" si="48"/>
        <v xml:space="preserve"> </v>
      </c>
      <c r="CD37" s="13" t="str">
        <f t="shared" si="49"/>
        <v xml:space="preserve"> </v>
      </c>
      <c r="CE37" s="13" t="str">
        <f t="shared" si="50"/>
        <v xml:space="preserve"> </v>
      </c>
      <c r="CF37" s="13" t="str">
        <f t="shared" si="51"/>
        <v xml:space="preserve"> </v>
      </c>
      <c r="CG37" s="13" t="str">
        <f t="shared" si="52"/>
        <v xml:space="preserve"> </v>
      </c>
      <c r="CH37" s="13" t="str">
        <f t="shared" si="53"/>
        <v>1200A (i.e. J)</v>
      </c>
      <c r="CI37" s="27">
        <v>1280.0999999999999</v>
      </c>
      <c r="CJ37" s="13" t="str">
        <f t="shared" si="54"/>
        <v xml:space="preserve"> </v>
      </c>
      <c r="CK37" s="13" t="str">
        <f t="shared" si="55"/>
        <v xml:space="preserve"> </v>
      </c>
      <c r="CL37" s="13" t="str">
        <f t="shared" si="56"/>
        <v xml:space="preserve"> </v>
      </c>
      <c r="CM37" s="13" t="str">
        <f t="shared" si="57"/>
        <v xml:space="preserve"> </v>
      </c>
      <c r="CN37" s="13" t="str">
        <f t="shared" si="58"/>
        <v xml:space="preserve"> </v>
      </c>
      <c r="CO37" s="13" t="str">
        <f t="shared" si="59"/>
        <v>0.4s IxIxt off</v>
      </c>
      <c r="CP37" s="27">
        <v>1280.0999999999999</v>
      </c>
      <c r="CQ37" s="13" t="str">
        <f t="shared" si="60"/>
        <v>LV cabinet not suitable for T/F</v>
      </c>
      <c r="CR37" s="13" t="str">
        <f t="shared" si="61"/>
        <v>LV cabinet not suitable for T/F</v>
      </c>
      <c r="CS37" s="13" t="str">
        <f t="shared" si="62"/>
        <v>LV cabinet not suitable for T/F</v>
      </c>
      <c r="CT37" s="13" t="str">
        <f t="shared" si="63"/>
        <v>LV cabinet not suitable for T/F</v>
      </c>
      <c r="CU37" s="13" t="str">
        <f t="shared" si="64"/>
        <v>LV cabinet not suitable for T/F</v>
      </c>
      <c r="CV37" s="13" t="str">
        <f t="shared" si="65"/>
        <v xml:space="preserve"> </v>
      </c>
      <c r="CW37" s="27">
        <v>1280.0999999999999</v>
      </c>
      <c r="CX37" s="13" t="str">
        <f t="shared" si="66"/>
        <v xml:space="preserve"> </v>
      </c>
      <c r="CY37" s="13" t="str">
        <f t="shared" si="67"/>
        <v xml:space="preserve"> </v>
      </c>
      <c r="CZ37" s="13" t="str">
        <f t="shared" si="68"/>
        <v xml:space="preserve"> </v>
      </c>
      <c r="DA37" s="13" t="str">
        <f t="shared" si="69"/>
        <v xml:space="preserve"> </v>
      </c>
      <c r="DB37" s="13" t="str">
        <f t="shared" si="70"/>
        <v xml:space="preserve"> </v>
      </c>
      <c r="DC37" s="13" t="str">
        <f t="shared" si="71"/>
        <v>Micrologic 6.0</v>
      </c>
      <c r="DD37" s="27">
        <v>1280.0999999999999</v>
      </c>
      <c r="DE37" s="13" t="str">
        <f t="shared" si="72"/>
        <v>Load is above T/F rating</v>
      </c>
      <c r="DF37" s="13" t="str">
        <f t="shared" si="73"/>
        <v>Load is above T/F rating</v>
      </c>
      <c r="DG37" s="13" t="str">
        <f t="shared" si="74"/>
        <v>Load is above T/F rating</v>
      </c>
      <c r="DH37" s="13" t="str">
        <f t="shared" si="75"/>
        <v>Load is above T/F rating</v>
      </c>
      <c r="DI37" s="13" t="str">
        <f t="shared" si="76"/>
        <v>Load is above T/F rating</v>
      </c>
      <c r="DJ37" s="13" t="str">
        <f t="shared" si="77"/>
        <v>1600A</v>
      </c>
      <c r="DK37" s="27">
        <v>1280.0999999999999</v>
      </c>
      <c r="DL37" s="13" t="str">
        <f t="shared" si="78"/>
        <v xml:space="preserve"> </v>
      </c>
      <c r="DM37" s="13" t="str">
        <f t="shared" si="79"/>
        <v xml:space="preserve"> </v>
      </c>
      <c r="DN37" s="13" t="str">
        <f t="shared" si="80"/>
        <v xml:space="preserve"> </v>
      </c>
      <c r="DO37" s="13" t="str">
        <f t="shared" si="81"/>
        <v xml:space="preserve"> </v>
      </c>
      <c r="DP37" s="13" t="str">
        <f t="shared" si="82"/>
        <v xml:space="preserve"> </v>
      </c>
      <c r="DQ37" s="13" t="str">
        <f t="shared" si="83"/>
        <v>1440A (i.e. 0.9xIn)</v>
      </c>
      <c r="DR37" s="27">
        <v>1280.0999999999999</v>
      </c>
      <c r="DS37" s="13" t="str">
        <f t="shared" si="84"/>
        <v xml:space="preserve"> </v>
      </c>
      <c r="DT37" s="13" t="str">
        <f t="shared" si="85"/>
        <v xml:space="preserve"> </v>
      </c>
      <c r="DU37" s="13" t="str">
        <f t="shared" si="86"/>
        <v xml:space="preserve"> </v>
      </c>
      <c r="DV37" s="13" t="str">
        <f t="shared" si="87"/>
        <v xml:space="preserve"> </v>
      </c>
      <c r="DW37" s="13" t="str">
        <f t="shared" si="88"/>
        <v xml:space="preserve"> </v>
      </c>
      <c r="DX37" s="13" t="str">
        <f t="shared" si="89"/>
        <v>8s</v>
      </c>
      <c r="DY37" s="27">
        <v>1280.0999999999999</v>
      </c>
      <c r="DZ37" s="13" t="str">
        <f t="shared" si="90"/>
        <v xml:space="preserve"> </v>
      </c>
      <c r="EA37" s="13" t="str">
        <f t="shared" si="91"/>
        <v xml:space="preserve"> </v>
      </c>
      <c r="EB37" s="13" t="str">
        <f t="shared" si="92"/>
        <v xml:space="preserve"> </v>
      </c>
      <c r="EC37" s="13" t="str">
        <f t="shared" si="93"/>
        <v xml:space="preserve"> </v>
      </c>
      <c r="ED37" s="13" t="str">
        <f t="shared" si="94"/>
        <v xml:space="preserve"> </v>
      </c>
      <c r="EE37" s="13" t="str">
        <f t="shared" si="95"/>
        <v>2880A (i.e. 2xIr)</v>
      </c>
      <c r="EF37" s="27">
        <v>1280.0999999999999</v>
      </c>
      <c r="EG37" s="13" t="str">
        <f t="shared" si="96"/>
        <v xml:space="preserve"> </v>
      </c>
      <c r="EH37" s="13" t="str">
        <f t="shared" si="97"/>
        <v xml:space="preserve"> </v>
      </c>
      <c r="EI37" s="13" t="str">
        <f t="shared" si="98"/>
        <v xml:space="preserve"> </v>
      </c>
      <c r="EJ37" s="13" t="str">
        <f t="shared" si="99"/>
        <v xml:space="preserve"> </v>
      </c>
      <c r="EK37" s="13" t="str">
        <f t="shared" si="100"/>
        <v xml:space="preserve"> </v>
      </c>
      <c r="EL37" s="13" t="str">
        <f t="shared" si="101"/>
        <v>0.1s, IxIxt on</v>
      </c>
      <c r="EM37" s="27">
        <v>1280.0999999999999</v>
      </c>
      <c r="EN37" s="13" t="str">
        <f t="shared" si="102"/>
        <v xml:space="preserve"> </v>
      </c>
      <c r="EO37" s="13" t="str">
        <f t="shared" si="103"/>
        <v xml:space="preserve"> </v>
      </c>
      <c r="EP37" s="13" t="str">
        <f t="shared" si="104"/>
        <v xml:space="preserve"> </v>
      </c>
      <c r="EQ37" s="13" t="str">
        <f t="shared" si="105"/>
        <v xml:space="preserve"> </v>
      </c>
      <c r="ER37" s="13" t="str">
        <f t="shared" si="106"/>
        <v xml:space="preserve"> </v>
      </c>
      <c r="ES37" s="13" t="str">
        <f t="shared" si="107"/>
        <v>4800A (i.e. 3xIn)</v>
      </c>
      <c r="ET37" s="27">
        <v>1280.0999999999999</v>
      </c>
      <c r="EU37" s="13" t="str">
        <f t="shared" si="108"/>
        <v xml:space="preserve"> </v>
      </c>
      <c r="EV37" s="13" t="str">
        <f t="shared" si="109"/>
        <v xml:space="preserve"> </v>
      </c>
      <c r="EW37" s="13" t="str">
        <f t="shared" si="110"/>
        <v xml:space="preserve"> </v>
      </c>
      <c r="EX37" s="13" t="str">
        <f t="shared" si="111"/>
        <v xml:space="preserve"> </v>
      </c>
      <c r="EY37" s="13" t="str">
        <f t="shared" si="112"/>
        <v xml:space="preserve"> </v>
      </c>
      <c r="EZ37" s="13" t="str">
        <f t="shared" si="113"/>
        <v>960A (i.e. F)</v>
      </c>
      <c r="FA37" s="27">
        <v>1280.0999999999999</v>
      </c>
      <c r="FB37" s="13" t="str">
        <f t="shared" si="114"/>
        <v xml:space="preserve"> </v>
      </c>
      <c r="FC37" s="13" t="str">
        <f t="shared" si="115"/>
        <v xml:space="preserve"> </v>
      </c>
      <c r="FD37" s="13" t="str">
        <f t="shared" si="116"/>
        <v xml:space="preserve"> </v>
      </c>
      <c r="FE37" s="13" t="str">
        <f t="shared" si="117"/>
        <v xml:space="preserve"> </v>
      </c>
      <c r="FF37" s="13" t="str">
        <f t="shared" si="118"/>
        <v xml:space="preserve"> </v>
      </c>
      <c r="FG37" s="13" t="str">
        <f t="shared" si="119"/>
        <v>0.3s IxIxt off</v>
      </c>
    </row>
    <row r="38" spans="22:163" x14ac:dyDescent="0.25">
      <c r="V38" s="18"/>
      <c r="X38" s="27">
        <v>1440.1</v>
      </c>
      <c r="Y38" s="13" t="str">
        <f t="shared" si="0"/>
        <v>LV cabinet not suitable for T/F</v>
      </c>
      <c r="Z38" s="13" t="str">
        <f t="shared" si="1"/>
        <v>LV cabinet not suitable for T/F</v>
      </c>
      <c r="AA38" s="13" t="str">
        <f t="shared" si="2"/>
        <v>LV cabinet not suitable for T/F</v>
      </c>
      <c r="AB38" s="13" t="str">
        <f t="shared" si="3"/>
        <v>LV cabinet not suitable for T/F</v>
      </c>
      <c r="AC38" s="13" t="str">
        <f t="shared" si="4"/>
        <v>LV cabinet not suitable for T/F</v>
      </c>
      <c r="AD38" s="13" t="str">
        <f t="shared" si="5"/>
        <v xml:space="preserve"> </v>
      </c>
      <c r="AE38" s="27">
        <v>1440.1</v>
      </c>
      <c r="AF38" s="13" t="str">
        <f t="shared" si="6"/>
        <v xml:space="preserve"> </v>
      </c>
      <c r="AG38" s="13" t="str">
        <f t="shared" si="7"/>
        <v xml:space="preserve"> </v>
      </c>
      <c r="AH38" s="13" t="str">
        <f t="shared" si="8"/>
        <v xml:space="preserve"> </v>
      </c>
      <c r="AI38" s="13" t="str">
        <f t="shared" si="9"/>
        <v xml:space="preserve"> </v>
      </c>
      <c r="AJ38" s="13" t="str">
        <f t="shared" si="10"/>
        <v xml:space="preserve"> </v>
      </c>
      <c r="AK38" s="13" t="str">
        <f t="shared" si="11"/>
        <v>Micrologic 6.0</v>
      </c>
      <c r="AL38" s="27">
        <v>1440.1</v>
      </c>
      <c r="AM38" s="13" t="str">
        <f t="shared" si="12"/>
        <v xml:space="preserve"> </v>
      </c>
      <c r="AN38" s="13" t="str">
        <f t="shared" si="13"/>
        <v xml:space="preserve"> </v>
      </c>
      <c r="AO38" s="13" t="str">
        <f t="shared" si="14"/>
        <v xml:space="preserve"> </v>
      </c>
      <c r="AP38" s="13" t="str">
        <f t="shared" si="15"/>
        <v xml:space="preserve"> </v>
      </c>
      <c r="AQ38" s="13" t="str">
        <f t="shared" si="16"/>
        <v xml:space="preserve"> </v>
      </c>
      <c r="AR38" s="13" t="str">
        <f t="shared" si="17"/>
        <v>1600A</v>
      </c>
      <c r="AS38" s="27">
        <v>1440.1</v>
      </c>
      <c r="AT38" s="13" t="str">
        <f t="shared" si="18"/>
        <v xml:space="preserve"> </v>
      </c>
      <c r="AU38" s="13" t="str">
        <f t="shared" si="19"/>
        <v xml:space="preserve"> </v>
      </c>
      <c r="AV38" s="13" t="str">
        <f t="shared" si="20"/>
        <v xml:space="preserve"> </v>
      </c>
      <c r="AW38" s="13" t="str">
        <f t="shared" si="21"/>
        <v xml:space="preserve"> </v>
      </c>
      <c r="AX38" s="13" t="str">
        <f t="shared" si="22"/>
        <v xml:space="preserve"> </v>
      </c>
      <c r="AY38" s="13" t="str">
        <f t="shared" si="23"/>
        <v>1600A (i.e. 1.0xIn)</v>
      </c>
      <c r="AZ38" s="27">
        <v>1440.1</v>
      </c>
      <c r="BA38" s="13" t="str">
        <f t="shared" si="24"/>
        <v xml:space="preserve"> </v>
      </c>
      <c r="BB38" s="13" t="str">
        <f t="shared" si="25"/>
        <v xml:space="preserve"> </v>
      </c>
      <c r="BC38" s="13" t="str">
        <f t="shared" si="26"/>
        <v xml:space="preserve"> </v>
      </c>
      <c r="BD38" s="13" t="str">
        <f t="shared" si="27"/>
        <v xml:space="preserve"> </v>
      </c>
      <c r="BE38" s="13" t="str">
        <f t="shared" si="28"/>
        <v xml:space="preserve"> </v>
      </c>
      <c r="BF38" s="13" t="str">
        <f t="shared" si="29"/>
        <v>12s</v>
      </c>
      <c r="BG38" s="27">
        <v>1440.1</v>
      </c>
      <c r="BH38" s="13" t="str">
        <f t="shared" si="30"/>
        <v xml:space="preserve"> </v>
      </c>
      <c r="BI38" s="13" t="str">
        <f t="shared" si="31"/>
        <v xml:space="preserve"> </v>
      </c>
      <c r="BJ38" s="13" t="str">
        <f t="shared" si="32"/>
        <v xml:space="preserve"> </v>
      </c>
      <c r="BK38" s="13" t="str">
        <f t="shared" si="33"/>
        <v xml:space="preserve"> </v>
      </c>
      <c r="BL38" s="13" t="str">
        <f t="shared" si="34"/>
        <v xml:space="preserve"> </v>
      </c>
      <c r="BM38" s="13" t="str">
        <f t="shared" si="35"/>
        <v>4000A (i.e. 2.5xIr)</v>
      </c>
      <c r="BN38" s="27">
        <v>1440.1</v>
      </c>
      <c r="BO38" s="13" t="str">
        <f t="shared" si="36"/>
        <v xml:space="preserve"> </v>
      </c>
      <c r="BP38" s="13" t="str">
        <f t="shared" si="37"/>
        <v xml:space="preserve"> </v>
      </c>
      <c r="BQ38" s="13" t="str">
        <f t="shared" si="38"/>
        <v xml:space="preserve"> </v>
      </c>
      <c r="BR38" s="13" t="str">
        <f t="shared" si="39"/>
        <v xml:space="preserve"> </v>
      </c>
      <c r="BS38" s="13" t="str">
        <f t="shared" si="40"/>
        <v xml:space="preserve"> </v>
      </c>
      <c r="BT38" s="13" t="str">
        <f t="shared" si="41"/>
        <v>0.1s, IxIxt on</v>
      </c>
      <c r="BU38" s="27">
        <v>1440.1</v>
      </c>
      <c r="BV38" s="13" t="str">
        <f t="shared" si="42"/>
        <v xml:space="preserve"> </v>
      </c>
      <c r="BW38" s="13" t="str">
        <f t="shared" si="43"/>
        <v xml:space="preserve"> </v>
      </c>
      <c r="BX38" s="13" t="str">
        <f t="shared" si="44"/>
        <v xml:space="preserve"> </v>
      </c>
      <c r="BY38" s="13" t="str">
        <f t="shared" si="45"/>
        <v xml:space="preserve"> </v>
      </c>
      <c r="BZ38" s="13" t="str">
        <f t="shared" si="46"/>
        <v xml:space="preserve"> </v>
      </c>
      <c r="CA38" s="13" t="str">
        <f t="shared" si="47"/>
        <v>6400A (i.e.4xIn)</v>
      </c>
      <c r="CB38" s="27">
        <v>1440.1</v>
      </c>
      <c r="CC38" s="13" t="str">
        <f t="shared" si="48"/>
        <v xml:space="preserve"> </v>
      </c>
      <c r="CD38" s="13" t="str">
        <f t="shared" si="49"/>
        <v xml:space="preserve"> </v>
      </c>
      <c r="CE38" s="13" t="str">
        <f t="shared" si="50"/>
        <v xml:space="preserve"> </v>
      </c>
      <c r="CF38" s="13" t="str">
        <f t="shared" si="51"/>
        <v xml:space="preserve"> </v>
      </c>
      <c r="CG38" s="13" t="str">
        <f t="shared" si="52"/>
        <v xml:space="preserve"> </v>
      </c>
      <c r="CH38" s="13" t="str">
        <f t="shared" si="53"/>
        <v>1200A (i.e. J)</v>
      </c>
      <c r="CI38" s="27">
        <v>1440.1</v>
      </c>
      <c r="CJ38" s="13" t="str">
        <f t="shared" si="54"/>
        <v xml:space="preserve"> </v>
      </c>
      <c r="CK38" s="13" t="str">
        <f t="shared" si="55"/>
        <v xml:space="preserve"> </v>
      </c>
      <c r="CL38" s="13" t="str">
        <f t="shared" si="56"/>
        <v xml:space="preserve"> </v>
      </c>
      <c r="CM38" s="13" t="str">
        <f t="shared" si="57"/>
        <v xml:space="preserve"> </v>
      </c>
      <c r="CN38" s="13" t="str">
        <f t="shared" si="58"/>
        <v xml:space="preserve"> </v>
      </c>
      <c r="CO38" s="13" t="str">
        <f t="shared" si="59"/>
        <v>0.4s IxIxt off</v>
      </c>
      <c r="CP38" s="27">
        <v>1440.1</v>
      </c>
      <c r="CQ38" s="13" t="str">
        <f t="shared" si="60"/>
        <v>LV cabinet not suitable for T/F</v>
      </c>
      <c r="CR38" s="13" t="str">
        <f t="shared" si="61"/>
        <v>LV cabinet not suitable for T/F</v>
      </c>
      <c r="CS38" s="13" t="str">
        <f t="shared" si="62"/>
        <v>LV cabinet not suitable for T/F</v>
      </c>
      <c r="CT38" s="13" t="str">
        <f t="shared" si="63"/>
        <v>LV cabinet not suitable for T/F</v>
      </c>
      <c r="CU38" s="13" t="str">
        <f t="shared" si="64"/>
        <v>LV cabinet not suitable for T/F</v>
      </c>
      <c r="CV38" s="13" t="str">
        <f t="shared" si="65"/>
        <v xml:space="preserve"> </v>
      </c>
      <c r="CW38" s="27">
        <v>1440.1</v>
      </c>
      <c r="CX38" s="13" t="str">
        <f t="shared" si="66"/>
        <v xml:space="preserve"> </v>
      </c>
      <c r="CY38" s="13" t="str">
        <f t="shared" si="67"/>
        <v xml:space="preserve"> </v>
      </c>
      <c r="CZ38" s="13" t="str">
        <f t="shared" si="68"/>
        <v xml:space="preserve"> </v>
      </c>
      <c r="DA38" s="13" t="str">
        <f t="shared" si="69"/>
        <v xml:space="preserve"> </v>
      </c>
      <c r="DB38" s="13" t="str">
        <f t="shared" si="70"/>
        <v xml:space="preserve"> </v>
      </c>
      <c r="DC38" s="13" t="str">
        <f t="shared" si="71"/>
        <v>Micrologic 6.0</v>
      </c>
      <c r="DD38" s="27">
        <v>1440.1</v>
      </c>
      <c r="DE38" s="13" t="str">
        <f t="shared" si="72"/>
        <v>Load is above T/F rating</v>
      </c>
      <c r="DF38" s="13" t="str">
        <f t="shared" si="73"/>
        <v>Load is above T/F rating</v>
      </c>
      <c r="DG38" s="13" t="str">
        <f t="shared" si="74"/>
        <v>Load is above T/F rating</v>
      </c>
      <c r="DH38" s="13" t="str">
        <f t="shared" si="75"/>
        <v>Load is above T/F rating</v>
      </c>
      <c r="DI38" s="13" t="str">
        <f t="shared" si="76"/>
        <v>Load is above T/F rating</v>
      </c>
      <c r="DJ38" s="13" t="str">
        <f t="shared" si="77"/>
        <v>1600A</v>
      </c>
      <c r="DK38" s="27">
        <v>1440.1</v>
      </c>
      <c r="DL38" s="13" t="str">
        <f t="shared" si="78"/>
        <v xml:space="preserve"> </v>
      </c>
      <c r="DM38" s="13" t="str">
        <f t="shared" si="79"/>
        <v xml:space="preserve"> </v>
      </c>
      <c r="DN38" s="13" t="str">
        <f t="shared" si="80"/>
        <v xml:space="preserve"> </v>
      </c>
      <c r="DO38" s="13" t="str">
        <f t="shared" si="81"/>
        <v xml:space="preserve"> </v>
      </c>
      <c r="DP38" s="13" t="str">
        <f t="shared" si="82"/>
        <v xml:space="preserve"> </v>
      </c>
      <c r="DQ38" s="13" t="str">
        <f t="shared" si="83"/>
        <v>1520A (i.e. 0.95xIn)</v>
      </c>
      <c r="DR38" s="27">
        <v>1440.1</v>
      </c>
      <c r="DS38" s="13" t="str">
        <f t="shared" si="84"/>
        <v xml:space="preserve"> </v>
      </c>
      <c r="DT38" s="13" t="str">
        <f t="shared" si="85"/>
        <v xml:space="preserve"> </v>
      </c>
      <c r="DU38" s="13" t="str">
        <f t="shared" si="86"/>
        <v xml:space="preserve"> </v>
      </c>
      <c r="DV38" s="13" t="str">
        <f t="shared" si="87"/>
        <v xml:space="preserve"> </v>
      </c>
      <c r="DW38" s="13" t="str">
        <f t="shared" si="88"/>
        <v xml:space="preserve"> </v>
      </c>
      <c r="DX38" s="13" t="str">
        <f t="shared" si="89"/>
        <v>8s</v>
      </c>
      <c r="DY38" s="27">
        <v>1440.1</v>
      </c>
      <c r="DZ38" s="13" t="str">
        <f t="shared" si="90"/>
        <v xml:space="preserve"> </v>
      </c>
      <c r="EA38" s="13" t="str">
        <f t="shared" si="91"/>
        <v xml:space="preserve"> </v>
      </c>
      <c r="EB38" s="13" t="str">
        <f t="shared" si="92"/>
        <v xml:space="preserve"> </v>
      </c>
      <c r="EC38" s="13" t="str">
        <f t="shared" si="93"/>
        <v xml:space="preserve"> </v>
      </c>
      <c r="ED38" s="13" t="str">
        <f t="shared" si="94"/>
        <v xml:space="preserve"> </v>
      </c>
      <c r="EE38" s="13" t="str">
        <f t="shared" si="95"/>
        <v>3040A (i.e. 2xIr)</v>
      </c>
      <c r="EF38" s="27">
        <v>1440.1</v>
      </c>
      <c r="EG38" s="13" t="str">
        <f t="shared" si="96"/>
        <v xml:space="preserve"> </v>
      </c>
      <c r="EH38" s="13" t="str">
        <f t="shared" si="97"/>
        <v xml:space="preserve"> </v>
      </c>
      <c r="EI38" s="13" t="str">
        <f t="shared" si="98"/>
        <v xml:space="preserve"> </v>
      </c>
      <c r="EJ38" s="13" t="str">
        <f t="shared" si="99"/>
        <v xml:space="preserve"> </v>
      </c>
      <c r="EK38" s="13" t="str">
        <f t="shared" si="100"/>
        <v xml:space="preserve"> </v>
      </c>
      <c r="EL38" s="13" t="str">
        <f t="shared" si="101"/>
        <v>0.1s, IxIxt on</v>
      </c>
      <c r="EM38" s="27">
        <v>1440.1</v>
      </c>
      <c r="EN38" s="13" t="str">
        <f t="shared" si="102"/>
        <v xml:space="preserve"> </v>
      </c>
      <c r="EO38" s="13" t="str">
        <f t="shared" si="103"/>
        <v xml:space="preserve"> </v>
      </c>
      <c r="EP38" s="13" t="str">
        <f t="shared" si="104"/>
        <v xml:space="preserve"> </v>
      </c>
      <c r="EQ38" s="13" t="str">
        <f t="shared" si="105"/>
        <v xml:space="preserve"> </v>
      </c>
      <c r="ER38" s="13" t="str">
        <f t="shared" si="106"/>
        <v xml:space="preserve"> </v>
      </c>
      <c r="ES38" s="13" t="str">
        <f t="shared" si="107"/>
        <v>4800A (i.e. 3xIn)</v>
      </c>
      <c r="ET38" s="27">
        <v>1440.1</v>
      </c>
      <c r="EU38" s="13" t="str">
        <f t="shared" si="108"/>
        <v xml:space="preserve"> </v>
      </c>
      <c r="EV38" s="13" t="str">
        <f t="shared" si="109"/>
        <v xml:space="preserve"> </v>
      </c>
      <c r="EW38" s="13" t="str">
        <f t="shared" si="110"/>
        <v xml:space="preserve"> </v>
      </c>
      <c r="EX38" s="13" t="str">
        <f t="shared" si="111"/>
        <v xml:space="preserve"> </v>
      </c>
      <c r="EY38" s="13" t="str">
        <f t="shared" si="112"/>
        <v xml:space="preserve"> </v>
      </c>
      <c r="EZ38" s="13" t="str">
        <f t="shared" si="113"/>
        <v>960A (i.e. F)</v>
      </c>
      <c r="FA38" s="27">
        <v>1440.1</v>
      </c>
      <c r="FB38" s="13" t="str">
        <f t="shared" si="114"/>
        <v xml:space="preserve"> </v>
      </c>
      <c r="FC38" s="13" t="str">
        <f t="shared" si="115"/>
        <v xml:space="preserve"> </v>
      </c>
      <c r="FD38" s="13" t="str">
        <f t="shared" si="116"/>
        <v xml:space="preserve"> </v>
      </c>
      <c r="FE38" s="13" t="str">
        <f t="shared" si="117"/>
        <v xml:space="preserve"> </v>
      </c>
      <c r="FF38" s="13" t="str">
        <f t="shared" si="118"/>
        <v xml:space="preserve"> </v>
      </c>
      <c r="FG38" s="13" t="str">
        <f t="shared" si="119"/>
        <v>0.3s IxIxt off</v>
      </c>
    </row>
    <row r="39" spans="22:163" x14ac:dyDescent="0.25">
      <c r="V39" s="18"/>
      <c r="X39" s="27">
        <v>1450</v>
      </c>
      <c r="Y39" s="13" t="str">
        <f t="shared" si="0"/>
        <v>LV cabinet not suitable for T/F</v>
      </c>
      <c r="Z39" s="13" t="str">
        <f t="shared" si="1"/>
        <v>LV cabinet not suitable for T/F</v>
      </c>
      <c r="AA39" s="13" t="str">
        <f t="shared" si="2"/>
        <v>LV cabinet not suitable for T/F</v>
      </c>
      <c r="AB39" s="13" t="str">
        <f t="shared" si="3"/>
        <v>LV cabinet not suitable for T/F</v>
      </c>
      <c r="AC39" s="13" t="str">
        <f t="shared" si="4"/>
        <v>LV cabinet not suitable for T/F</v>
      </c>
      <c r="AD39" s="13" t="str">
        <f t="shared" si="5"/>
        <v>Load is above T/F rating</v>
      </c>
      <c r="AE39" s="27">
        <v>1450</v>
      </c>
      <c r="AF39" s="13" t="str">
        <f t="shared" si="6"/>
        <v xml:space="preserve"> </v>
      </c>
      <c r="AG39" s="13" t="str">
        <f t="shared" si="7"/>
        <v xml:space="preserve"> </v>
      </c>
      <c r="AH39" s="13" t="str">
        <f t="shared" si="8"/>
        <v xml:space="preserve"> </v>
      </c>
      <c r="AI39" s="13" t="str">
        <f t="shared" si="9"/>
        <v xml:space="preserve"> </v>
      </c>
      <c r="AJ39" s="13" t="str">
        <f t="shared" si="10"/>
        <v xml:space="preserve"> </v>
      </c>
      <c r="AK39" s="13" t="str">
        <f t="shared" si="11"/>
        <v xml:space="preserve"> </v>
      </c>
      <c r="AL39" s="27">
        <v>1450</v>
      </c>
      <c r="AM39" s="13" t="str">
        <f t="shared" si="12"/>
        <v xml:space="preserve"> </v>
      </c>
      <c r="AN39" s="13" t="str">
        <f t="shared" si="13"/>
        <v xml:space="preserve"> </v>
      </c>
      <c r="AO39" s="13" t="str">
        <f t="shared" si="14"/>
        <v xml:space="preserve"> </v>
      </c>
      <c r="AP39" s="13" t="str">
        <f t="shared" si="15"/>
        <v xml:space="preserve"> </v>
      </c>
      <c r="AQ39" s="13" t="str">
        <f t="shared" si="16"/>
        <v xml:space="preserve"> </v>
      </c>
      <c r="AR39" s="13" t="str">
        <f t="shared" si="17"/>
        <v xml:space="preserve"> </v>
      </c>
      <c r="AS39" s="27">
        <v>1450</v>
      </c>
      <c r="AT39" s="13" t="str">
        <f t="shared" si="18"/>
        <v xml:space="preserve"> </v>
      </c>
      <c r="AU39" s="13" t="str">
        <f t="shared" si="19"/>
        <v xml:space="preserve"> </v>
      </c>
      <c r="AV39" s="13" t="str">
        <f t="shared" si="20"/>
        <v xml:space="preserve"> </v>
      </c>
      <c r="AW39" s="13" t="str">
        <f t="shared" si="21"/>
        <v xml:space="preserve"> </v>
      </c>
      <c r="AX39" s="13" t="str">
        <f t="shared" si="22"/>
        <v xml:space="preserve"> </v>
      </c>
      <c r="AY39" s="13" t="str">
        <f t="shared" si="23"/>
        <v xml:space="preserve"> </v>
      </c>
      <c r="AZ39" s="27">
        <v>1450</v>
      </c>
      <c r="BA39" s="13" t="str">
        <f t="shared" si="24"/>
        <v xml:space="preserve"> </v>
      </c>
      <c r="BB39" s="13" t="str">
        <f t="shared" si="25"/>
        <v xml:space="preserve"> </v>
      </c>
      <c r="BC39" s="13" t="str">
        <f t="shared" si="26"/>
        <v xml:space="preserve"> </v>
      </c>
      <c r="BD39" s="13" t="str">
        <f t="shared" si="27"/>
        <v xml:space="preserve"> </v>
      </c>
      <c r="BE39" s="13" t="str">
        <f t="shared" si="28"/>
        <v xml:space="preserve"> </v>
      </c>
      <c r="BF39" s="13" t="str">
        <f t="shared" si="29"/>
        <v xml:space="preserve"> </v>
      </c>
      <c r="BG39" s="27">
        <v>1450</v>
      </c>
      <c r="BH39" s="13" t="str">
        <f t="shared" si="30"/>
        <v xml:space="preserve"> </v>
      </c>
      <c r="BI39" s="13" t="str">
        <f t="shared" si="31"/>
        <v xml:space="preserve"> </v>
      </c>
      <c r="BJ39" s="13" t="str">
        <f t="shared" si="32"/>
        <v xml:space="preserve"> </v>
      </c>
      <c r="BK39" s="13" t="str">
        <f t="shared" si="33"/>
        <v xml:space="preserve"> </v>
      </c>
      <c r="BL39" s="13" t="str">
        <f t="shared" si="34"/>
        <v xml:space="preserve"> </v>
      </c>
      <c r="BM39" s="13" t="str">
        <f t="shared" si="35"/>
        <v xml:space="preserve"> </v>
      </c>
      <c r="BN39" s="27">
        <v>1450</v>
      </c>
      <c r="BO39" s="13" t="str">
        <f t="shared" si="36"/>
        <v xml:space="preserve"> </v>
      </c>
      <c r="BP39" s="13" t="str">
        <f t="shared" si="37"/>
        <v xml:space="preserve"> </v>
      </c>
      <c r="BQ39" s="13" t="str">
        <f t="shared" si="38"/>
        <v xml:space="preserve"> </v>
      </c>
      <c r="BR39" s="13" t="str">
        <f t="shared" si="39"/>
        <v xml:space="preserve"> </v>
      </c>
      <c r="BS39" s="13" t="str">
        <f t="shared" si="40"/>
        <v xml:space="preserve"> </v>
      </c>
      <c r="BT39" s="13" t="str">
        <f t="shared" si="41"/>
        <v xml:space="preserve"> </v>
      </c>
      <c r="BU39" s="27">
        <v>1450</v>
      </c>
      <c r="BV39" s="13" t="str">
        <f t="shared" si="42"/>
        <v xml:space="preserve"> </v>
      </c>
      <c r="BW39" s="13" t="str">
        <f t="shared" si="43"/>
        <v xml:space="preserve"> </v>
      </c>
      <c r="BX39" s="13" t="str">
        <f t="shared" si="44"/>
        <v xml:space="preserve"> </v>
      </c>
      <c r="BY39" s="13" t="str">
        <f t="shared" si="45"/>
        <v xml:space="preserve"> </v>
      </c>
      <c r="BZ39" s="13" t="str">
        <f t="shared" si="46"/>
        <v xml:space="preserve"> </v>
      </c>
      <c r="CA39" s="13" t="str">
        <f t="shared" si="47"/>
        <v xml:space="preserve"> </v>
      </c>
      <c r="CB39" s="27">
        <v>1450</v>
      </c>
      <c r="CC39" s="13" t="str">
        <f t="shared" si="48"/>
        <v xml:space="preserve"> </v>
      </c>
      <c r="CD39" s="13" t="str">
        <f t="shared" si="49"/>
        <v xml:space="preserve"> </v>
      </c>
      <c r="CE39" s="13" t="str">
        <f t="shared" si="50"/>
        <v xml:space="preserve"> </v>
      </c>
      <c r="CF39" s="13" t="str">
        <f t="shared" si="51"/>
        <v xml:space="preserve"> </v>
      </c>
      <c r="CG39" s="13" t="str">
        <f t="shared" si="52"/>
        <v xml:space="preserve"> </v>
      </c>
      <c r="CH39" s="13" t="str">
        <f t="shared" si="53"/>
        <v xml:space="preserve"> </v>
      </c>
      <c r="CI39" s="27">
        <v>1450</v>
      </c>
      <c r="CJ39" s="13" t="str">
        <f t="shared" si="54"/>
        <v xml:space="preserve"> </v>
      </c>
      <c r="CK39" s="13" t="str">
        <f t="shared" si="55"/>
        <v xml:space="preserve"> </v>
      </c>
      <c r="CL39" s="13" t="str">
        <f t="shared" si="56"/>
        <v xml:space="preserve"> </v>
      </c>
      <c r="CM39" s="13" t="str">
        <f t="shared" si="57"/>
        <v xml:space="preserve"> </v>
      </c>
      <c r="CN39" s="13" t="str">
        <f t="shared" si="58"/>
        <v xml:space="preserve"> </v>
      </c>
      <c r="CO39" s="13" t="str">
        <f t="shared" si="59"/>
        <v xml:space="preserve"> </v>
      </c>
      <c r="CP39" s="27">
        <v>1450</v>
      </c>
      <c r="CQ39" s="13" t="str">
        <f t="shared" si="60"/>
        <v>LV cabinet not suitable for T/F</v>
      </c>
      <c r="CR39" s="13" t="str">
        <f t="shared" si="61"/>
        <v>LV cabinet not suitable for T/F</v>
      </c>
      <c r="CS39" s="13" t="str">
        <f t="shared" si="62"/>
        <v>LV cabinet not suitable for T/F</v>
      </c>
      <c r="CT39" s="13" t="str">
        <f t="shared" si="63"/>
        <v>LV cabinet not suitable for T/F</v>
      </c>
      <c r="CU39" s="13" t="str">
        <f t="shared" si="64"/>
        <v>LV cabinet not suitable for T/F</v>
      </c>
      <c r="CV39" s="13" t="str">
        <f t="shared" si="65"/>
        <v>Load is above T/F rating</v>
      </c>
      <c r="CW39" s="27">
        <v>1450</v>
      </c>
      <c r="CX39" s="13" t="str">
        <f t="shared" si="66"/>
        <v xml:space="preserve"> </v>
      </c>
      <c r="CY39" s="13" t="str">
        <f t="shared" si="67"/>
        <v xml:space="preserve"> </v>
      </c>
      <c r="CZ39" s="13" t="str">
        <f t="shared" si="68"/>
        <v xml:space="preserve"> </v>
      </c>
      <c r="DA39" s="13" t="str">
        <f t="shared" si="69"/>
        <v xml:space="preserve"> </v>
      </c>
      <c r="DB39" s="13" t="str">
        <f t="shared" si="70"/>
        <v xml:space="preserve"> </v>
      </c>
      <c r="DC39" s="13" t="str">
        <f t="shared" si="71"/>
        <v xml:space="preserve"> </v>
      </c>
      <c r="DD39" s="27">
        <v>1450</v>
      </c>
      <c r="DE39" s="13" t="str">
        <f t="shared" si="72"/>
        <v>Load is above T/F rating</v>
      </c>
      <c r="DF39" s="13" t="str">
        <f t="shared" si="73"/>
        <v>Load is above T/F rating</v>
      </c>
      <c r="DG39" s="13" t="str">
        <f t="shared" si="74"/>
        <v>Load is above T/F rating</v>
      </c>
      <c r="DH39" s="13" t="str">
        <f t="shared" si="75"/>
        <v>Load is above T/F rating</v>
      </c>
      <c r="DI39" s="13" t="str">
        <f t="shared" si="76"/>
        <v>Load is above T/F rating</v>
      </c>
      <c r="DJ39" s="13" t="str">
        <f t="shared" si="77"/>
        <v xml:space="preserve"> </v>
      </c>
      <c r="DK39" s="27">
        <v>1450</v>
      </c>
      <c r="DL39" s="13" t="str">
        <f t="shared" si="78"/>
        <v xml:space="preserve"> </v>
      </c>
      <c r="DM39" s="13" t="str">
        <f t="shared" si="79"/>
        <v xml:space="preserve"> </v>
      </c>
      <c r="DN39" s="13" t="str">
        <f t="shared" si="80"/>
        <v xml:space="preserve"> </v>
      </c>
      <c r="DO39" s="13" t="str">
        <f t="shared" si="81"/>
        <v xml:space="preserve"> </v>
      </c>
      <c r="DP39" s="13" t="str">
        <f t="shared" si="82"/>
        <v xml:space="preserve"> </v>
      </c>
      <c r="DQ39" s="13" t="str">
        <f t="shared" si="83"/>
        <v xml:space="preserve"> </v>
      </c>
      <c r="DR39" s="27">
        <v>1450</v>
      </c>
      <c r="DS39" s="13" t="str">
        <f t="shared" si="84"/>
        <v xml:space="preserve"> </v>
      </c>
      <c r="DT39" s="13" t="str">
        <f t="shared" si="85"/>
        <v xml:space="preserve"> </v>
      </c>
      <c r="DU39" s="13" t="str">
        <f t="shared" si="86"/>
        <v xml:space="preserve"> </v>
      </c>
      <c r="DV39" s="13" t="str">
        <f t="shared" si="87"/>
        <v xml:space="preserve"> </v>
      </c>
      <c r="DW39" s="13" t="str">
        <f t="shared" si="88"/>
        <v xml:space="preserve"> </v>
      </c>
      <c r="DX39" s="13" t="str">
        <f t="shared" si="89"/>
        <v xml:space="preserve"> </v>
      </c>
      <c r="DY39" s="27">
        <v>1450</v>
      </c>
      <c r="DZ39" s="13" t="str">
        <f t="shared" si="90"/>
        <v xml:space="preserve"> </v>
      </c>
      <c r="EA39" s="13" t="str">
        <f t="shared" si="91"/>
        <v xml:space="preserve"> </v>
      </c>
      <c r="EB39" s="13" t="str">
        <f t="shared" si="92"/>
        <v xml:space="preserve"> </v>
      </c>
      <c r="EC39" s="13" t="str">
        <f t="shared" si="93"/>
        <v xml:space="preserve"> </v>
      </c>
      <c r="ED39" s="13" t="str">
        <f t="shared" si="94"/>
        <v xml:space="preserve"> </v>
      </c>
      <c r="EE39" s="13" t="str">
        <f t="shared" si="95"/>
        <v xml:space="preserve"> </v>
      </c>
      <c r="EF39" s="27">
        <v>1450</v>
      </c>
      <c r="EG39" s="13" t="str">
        <f t="shared" si="96"/>
        <v xml:space="preserve"> </v>
      </c>
      <c r="EH39" s="13" t="str">
        <f t="shared" si="97"/>
        <v xml:space="preserve"> </v>
      </c>
      <c r="EI39" s="13" t="str">
        <f t="shared" si="98"/>
        <v xml:space="preserve"> </v>
      </c>
      <c r="EJ39" s="13" t="str">
        <f t="shared" si="99"/>
        <v xml:space="preserve"> </v>
      </c>
      <c r="EK39" s="13" t="str">
        <f t="shared" si="100"/>
        <v xml:space="preserve"> </v>
      </c>
      <c r="EL39" s="13" t="str">
        <f t="shared" si="101"/>
        <v xml:space="preserve"> </v>
      </c>
      <c r="EM39" s="27">
        <v>1450</v>
      </c>
      <c r="EN39" s="13" t="str">
        <f t="shared" si="102"/>
        <v xml:space="preserve"> </v>
      </c>
      <c r="EO39" s="13" t="str">
        <f t="shared" si="103"/>
        <v xml:space="preserve"> </v>
      </c>
      <c r="EP39" s="13" t="str">
        <f t="shared" si="104"/>
        <v xml:space="preserve"> </v>
      </c>
      <c r="EQ39" s="13" t="str">
        <f t="shared" si="105"/>
        <v xml:space="preserve"> </v>
      </c>
      <c r="ER39" s="13" t="str">
        <f t="shared" si="106"/>
        <v xml:space="preserve"> </v>
      </c>
      <c r="ES39" s="13" t="str">
        <f t="shared" si="107"/>
        <v xml:space="preserve"> </v>
      </c>
      <c r="ET39" s="27">
        <v>1450</v>
      </c>
      <c r="EU39" s="13" t="str">
        <f t="shared" si="108"/>
        <v xml:space="preserve"> </v>
      </c>
      <c r="EV39" s="13" t="str">
        <f t="shared" si="109"/>
        <v xml:space="preserve"> </v>
      </c>
      <c r="EW39" s="13" t="str">
        <f t="shared" si="110"/>
        <v xml:space="preserve"> </v>
      </c>
      <c r="EX39" s="13" t="str">
        <f t="shared" si="111"/>
        <v xml:space="preserve"> </v>
      </c>
      <c r="EY39" s="13" t="str">
        <f t="shared" si="112"/>
        <v xml:space="preserve"> </v>
      </c>
      <c r="EZ39" s="13" t="str">
        <f t="shared" si="113"/>
        <v xml:space="preserve"> </v>
      </c>
      <c r="FA39" s="27">
        <v>1450</v>
      </c>
      <c r="FB39" s="13" t="str">
        <f t="shared" si="114"/>
        <v xml:space="preserve"> </v>
      </c>
      <c r="FC39" s="13" t="str">
        <f t="shared" si="115"/>
        <v xml:space="preserve"> </v>
      </c>
      <c r="FD39" s="13" t="str">
        <f t="shared" si="116"/>
        <v xml:space="preserve"> </v>
      </c>
      <c r="FE39" s="13" t="str">
        <f t="shared" si="117"/>
        <v xml:space="preserve"> </v>
      </c>
      <c r="FF39" s="13" t="str">
        <f t="shared" si="118"/>
        <v xml:space="preserve"> </v>
      </c>
      <c r="FG39" s="13" t="str">
        <f t="shared" si="119"/>
        <v xml:space="preserve"> </v>
      </c>
    </row>
    <row r="40" spans="22:163" x14ac:dyDescent="0.25">
      <c r="V40" s="18"/>
      <c r="X40" s="228">
        <v>2</v>
      </c>
      <c r="Y40" s="228"/>
      <c r="Z40" s="228"/>
      <c r="AA40" s="228"/>
      <c r="AB40" s="228"/>
      <c r="AC40" s="228"/>
      <c r="AD40" s="228"/>
      <c r="AE40" s="228">
        <v>3</v>
      </c>
      <c r="AF40" s="228"/>
      <c r="AG40" s="228"/>
      <c r="AH40" s="228"/>
      <c r="AI40" s="228"/>
      <c r="AJ40" s="228"/>
      <c r="AK40" s="228"/>
      <c r="AL40" s="228">
        <v>4</v>
      </c>
      <c r="AM40" s="228"/>
      <c r="AN40" s="228"/>
      <c r="AO40" s="228"/>
      <c r="AP40" s="228"/>
      <c r="AQ40" s="228"/>
      <c r="AR40" s="228"/>
      <c r="AS40" s="228">
        <v>5</v>
      </c>
      <c r="AT40" s="228"/>
      <c r="AU40" s="228"/>
      <c r="AV40" s="228"/>
      <c r="AW40" s="228"/>
      <c r="AX40" s="228"/>
      <c r="AY40" s="228"/>
      <c r="AZ40" s="228">
        <v>6</v>
      </c>
      <c r="BA40" s="228"/>
      <c r="BB40" s="228"/>
      <c r="BC40" s="228"/>
      <c r="BD40" s="228"/>
      <c r="BE40" s="228"/>
      <c r="BF40" s="228"/>
      <c r="BG40" s="228">
        <v>7</v>
      </c>
      <c r="BH40" s="228"/>
      <c r="BI40" s="228"/>
      <c r="BJ40" s="228"/>
      <c r="BK40" s="228"/>
      <c r="BL40" s="228"/>
      <c r="BM40" s="228"/>
      <c r="BN40" s="228">
        <v>8</v>
      </c>
      <c r="BO40" s="228"/>
      <c r="BP40" s="228"/>
      <c r="BQ40" s="228"/>
      <c r="BR40" s="228"/>
      <c r="BS40" s="228"/>
      <c r="BT40" s="228"/>
      <c r="BU40" s="228">
        <v>9</v>
      </c>
      <c r="BV40" s="228"/>
      <c r="BW40" s="228"/>
      <c r="BX40" s="228"/>
      <c r="BY40" s="228"/>
      <c r="BZ40" s="228"/>
      <c r="CA40" s="228"/>
      <c r="CB40" s="228">
        <v>10</v>
      </c>
      <c r="CC40" s="228"/>
      <c r="CD40" s="228"/>
      <c r="CE40" s="228"/>
      <c r="CF40" s="228"/>
      <c r="CG40" s="228"/>
      <c r="CH40" s="228"/>
      <c r="CI40" s="228">
        <v>11</v>
      </c>
      <c r="CJ40" s="228"/>
      <c r="CK40" s="228"/>
      <c r="CL40" s="228"/>
      <c r="CM40" s="228"/>
      <c r="CN40" s="228"/>
      <c r="CO40" s="228"/>
      <c r="CP40" s="228">
        <v>12</v>
      </c>
      <c r="CQ40" s="228"/>
      <c r="CR40" s="228"/>
      <c r="CS40" s="228"/>
      <c r="CT40" s="228"/>
      <c r="CU40" s="228"/>
      <c r="CV40" s="228"/>
      <c r="CW40" s="228">
        <v>13</v>
      </c>
      <c r="CX40" s="228"/>
      <c r="CY40" s="228"/>
      <c r="CZ40" s="228"/>
      <c r="DA40" s="228"/>
      <c r="DB40" s="228"/>
      <c r="DC40" s="228"/>
      <c r="DD40" s="228">
        <v>14</v>
      </c>
      <c r="DE40" s="228"/>
      <c r="DF40" s="228"/>
      <c r="DG40" s="228"/>
      <c r="DH40" s="228"/>
      <c r="DI40" s="228"/>
      <c r="DJ40" s="228"/>
      <c r="DK40" s="228">
        <v>15</v>
      </c>
      <c r="DL40" s="228"/>
      <c r="DM40" s="228"/>
      <c r="DN40" s="228"/>
      <c r="DO40" s="228"/>
      <c r="DP40" s="228"/>
      <c r="DQ40" s="228"/>
      <c r="DR40" s="228">
        <v>16</v>
      </c>
      <c r="DS40" s="228"/>
      <c r="DT40" s="228"/>
      <c r="DU40" s="228"/>
      <c r="DV40" s="228"/>
      <c r="DW40" s="228"/>
      <c r="DX40" s="228"/>
      <c r="DY40" s="228">
        <v>17</v>
      </c>
      <c r="DZ40" s="228"/>
      <c r="EA40" s="228"/>
      <c r="EB40" s="228"/>
      <c r="EC40" s="228"/>
      <c r="ED40" s="228"/>
      <c r="EE40" s="228"/>
      <c r="EF40" s="228">
        <v>18</v>
      </c>
      <c r="EG40" s="228"/>
      <c r="EH40" s="228"/>
      <c r="EI40" s="228"/>
      <c r="EJ40" s="228"/>
      <c r="EK40" s="228"/>
      <c r="EL40" s="228"/>
      <c r="EM40" s="228">
        <v>19</v>
      </c>
      <c r="EN40" s="228"/>
      <c r="EO40" s="228"/>
      <c r="EP40" s="228"/>
      <c r="EQ40" s="228"/>
      <c r="ER40" s="228"/>
      <c r="ES40" s="228"/>
      <c r="ET40" s="228">
        <v>20</v>
      </c>
      <c r="EU40" s="228"/>
      <c r="EV40" s="228"/>
      <c r="EW40" s="228"/>
      <c r="EX40" s="228"/>
      <c r="EY40" s="228"/>
      <c r="EZ40" s="228"/>
      <c r="FA40" s="228">
        <v>21</v>
      </c>
      <c r="FB40" s="228"/>
      <c r="FC40" s="228"/>
      <c r="FD40" s="228"/>
      <c r="FE40" s="228"/>
      <c r="FF40" s="228"/>
      <c r="FG40" s="228"/>
    </row>
    <row r="41" spans="22:163" x14ac:dyDescent="0.25">
      <c r="V41" s="18"/>
      <c r="AN41" s="28"/>
    </row>
    <row r="42" spans="22:163" x14ac:dyDescent="0.25">
      <c r="V42" s="18"/>
      <c r="AO42" s="15"/>
      <c r="AP42" s="15"/>
      <c r="AQ42" s="15"/>
      <c r="AR42" s="15"/>
      <c r="AS42" s="15"/>
      <c r="AT42" s="15"/>
      <c r="AU42" s="15"/>
    </row>
    <row r="43" spans="22:163" x14ac:dyDescent="0.25">
      <c r="V43" s="18"/>
      <c r="AN43" s="27"/>
    </row>
    <row r="44" spans="22:163" x14ac:dyDescent="0.25">
      <c r="V44" s="18"/>
      <c r="AN44" s="27"/>
    </row>
    <row r="45" spans="22:163" x14ac:dyDescent="0.25">
      <c r="V45" s="18"/>
      <c r="AN45" s="27"/>
    </row>
    <row r="46" spans="22:163" x14ac:dyDescent="0.25">
      <c r="AN46" s="27"/>
    </row>
    <row r="47" spans="22:163" x14ac:dyDescent="0.25">
      <c r="AN47" s="27"/>
    </row>
    <row r="48" spans="22:163" x14ac:dyDescent="0.25">
      <c r="AN48" s="27"/>
    </row>
    <row r="49" spans="40:40" x14ac:dyDescent="0.25">
      <c r="AN49" s="27"/>
    </row>
    <row r="50" spans="40:40" x14ac:dyDescent="0.25">
      <c r="AN50" s="27"/>
    </row>
    <row r="51" spans="40:40" x14ac:dyDescent="0.25">
      <c r="AN51" s="27"/>
    </row>
    <row r="52" spans="40:40" x14ac:dyDescent="0.25">
      <c r="AN52" s="27"/>
    </row>
    <row r="53" spans="40:40" x14ac:dyDescent="0.25">
      <c r="AN53" s="27"/>
    </row>
    <row r="54" spans="40:40" x14ac:dyDescent="0.25">
      <c r="AN54" s="27"/>
    </row>
    <row r="55" spans="40:40" x14ac:dyDescent="0.25">
      <c r="AN55" s="27"/>
    </row>
    <row r="56" spans="40:40" x14ac:dyDescent="0.25">
      <c r="AN56" s="27"/>
    </row>
    <row r="57" spans="40:40" x14ac:dyDescent="0.25">
      <c r="AN57" s="27"/>
    </row>
    <row r="58" spans="40:40" x14ac:dyDescent="0.25">
      <c r="AN58" s="27"/>
    </row>
    <row r="59" spans="40:40" x14ac:dyDescent="0.25">
      <c r="AN59" s="27"/>
    </row>
    <row r="60" spans="40:40" x14ac:dyDescent="0.25">
      <c r="AN60" s="27"/>
    </row>
    <row r="61" spans="40:40" x14ac:dyDescent="0.25">
      <c r="AN61" s="27"/>
    </row>
    <row r="62" spans="40:40" x14ac:dyDescent="0.25">
      <c r="AN62" s="27"/>
    </row>
    <row r="63" spans="40:40" x14ac:dyDescent="0.25">
      <c r="AN63" s="27"/>
    </row>
    <row r="64" spans="40:40" x14ac:dyDescent="0.25">
      <c r="AN64" s="27"/>
    </row>
    <row r="65" spans="40:40" x14ac:dyDescent="0.25">
      <c r="AN65" s="27"/>
    </row>
    <row r="66" spans="40:40" x14ac:dyDescent="0.25">
      <c r="AN66" s="27"/>
    </row>
    <row r="67" spans="40:40" x14ac:dyDescent="0.25">
      <c r="AN67" s="27"/>
    </row>
    <row r="68" spans="40:40" x14ac:dyDescent="0.25">
      <c r="AN68" s="27"/>
    </row>
  </sheetData>
  <mergeCells count="42">
    <mergeCell ref="BN40:BT40"/>
    <mergeCell ref="BU40:CA40"/>
    <mergeCell ref="DR40:DX40"/>
    <mergeCell ref="DY40:EE40"/>
    <mergeCell ref="CB40:CH40"/>
    <mergeCell ref="CI40:CO40"/>
    <mergeCell ref="CW40:DC40"/>
    <mergeCell ref="DD40:DJ40"/>
    <mergeCell ref="DK40:DQ40"/>
    <mergeCell ref="M3:V3"/>
    <mergeCell ref="C3:L3"/>
    <mergeCell ref="AL24:AR24"/>
    <mergeCell ref="X24:AD24"/>
    <mergeCell ref="BG40:BM40"/>
    <mergeCell ref="X40:AD40"/>
    <mergeCell ref="AL40:AR40"/>
    <mergeCell ref="AZ24:BF24"/>
    <mergeCell ref="AS24:AY24"/>
    <mergeCell ref="AS40:AY40"/>
    <mergeCell ref="AZ40:BF40"/>
    <mergeCell ref="AE24:AK24"/>
    <mergeCell ref="AE40:AK40"/>
    <mergeCell ref="CI24:CO24"/>
    <mergeCell ref="CB24:CH24"/>
    <mergeCell ref="BU24:CA24"/>
    <mergeCell ref="BN24:BT24"/>
    <mergeCell ref="BG24:BM24"/>
    <mergeCell ref="FA24:FG24"/>
    <mergeCell ref="EF40:EL40"/>
    <mergeCell ref="EM40:ES40"/>
    <mergeCell ref="ET40:EZ40"/>
    <mergeCell ref="FA40:FG40"/>
    <mergeCell ref="CP24:CV24"/>
    <mergeCell ref="CP40:CV40"/>
    <mergeCell ref="EF24:EL24"/>
    <mergeCell ref="EM24:ES24"/>
    <mergeCell ref="ET24:EZ24"/>
    <mergeCell ref="DY24:EE24"/>
    <mergeCell ref="DR24:DX24"/>
    <mergeCell ref="DK24:DQ24"/>
    <mergeCell ref="DD24:DJ24"/>
    <mergeCell ref="CW24:D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30</vt:i4>
      </vt:variant>
    </vt:vector>
  </HeadingPairs>
  <TitlesOfParts>
    <vt:vector size="41" baseType="lpstr">
      <vt:lpstr>Arrangement B</vt:lpstr>
      <vt:lpstr>Arrangement C</vt:lpstr>
      <vt:lpstr>B_Calculations</vt:lpstr>
      <vt:lpstr>C_Calculations</vt:lpstr>
      <vt:lpstr>Data</vt:lpstr>
      <vt:lpstr>MCCB_B_800x1</vt:lpstr>
      <vt:lpstr>MCCB_B_800x2</vt:lpstr>
      <vt:lpstr>MCCB_B_1250A</vt:lpstr>
      <vt:lpstr>MCCB_B_1600A</vt:lpstr>
      <vt:lpstr>MCCB C</vt:lpstr>
      <vt:lpstr>Sheet1</vt:lpstr>
      <vt:lpstr>MCCB_B_1250A_1000kVA</vt:lpstr>
      <vt:lpstr>MCCB_B_1250A_300kVA</vt:lpstr>
      <vt:lpstr>MCCB_B_1250A_315kVA</vt:lpstr>
      <vt:lpstr>MCCB_B_1250A_500kVA</vt:lpstr>
      <vt:lpstr>MCCB_B_1250A_750kVA</vt:lpstr>
      <vt:lpstr>MCCB_B_1250A_800kVA</vt:lpstr>
      <vt:lpstr>MCCB_B_1600A_1000kVA</vt:lpstr>
      <vt:lpstr>MCCB_B_1600A_300kVA</vt:lpstr>
      <vt:lpstr>MCCB_B_1600A_315kVA</vt:lpstr>
      <vt:lpstr>MCCB_B_1600A_500kVA</vt:lpstr>
      <vt:lpstr>MCCB_B_1600A_750kVA</vt:lpstr>
      <vt:lpstr>MCCB_B_1600A_800kVA</vt:lpstr>
      <vt:lpstr>MCCB_B_800Ax1_1000kVA</vt:lpstr>
      <vt:lpstr>MCCB_B_800Ax1_300kVA</vt:lpstr>
      <vt:lpstr>MCCB_B_800Ax1_315kVA</vt:lpstr>
      <vt:lpstr>MCCB_B_800Ax1_500kVA</vt:lpstr>
      <vt:lpstr>MCCB_B_800Ax1_750kVA</vt:lpstr>
      <vt:lpstr>MCCB_B_800Ax1_800kVA</vt:lpstr>
      <vt:lpstr>MCCB_B_800Ax2_1000kVA</vt:lpstr>
      <vt:lpstr>MCCB_B_800Ax2_300kVA</vt:lpstr>
      <vt:lpstr>MCCB_B_800Ax2_315kVA</vt:lpstr>
      <vt:lpstr>MCCB_B_800Ax2_500kVA</vt:lpstr>
      <vt:lpstr>MCCB_B_800Ax2_750kVA</vt:lpstr>
      <vt:lpstr>MCCB_B_800Ax2_800kVA</vt:lpstr>
      <vt:lpstr>MCCB_C_1000kVA</vt:lpstr>
      <vt:lpstr>MCCB_C_300kVA</vt:lpstr>
      <vt:lpstr>MCCB_C_315kVA</vt:lpstr>
      <vt:lpstr>MCCB_C_500kVA</vt:lpstr>
      <vt:lpstr>MCCB_C_750kVA</vt:lpstr>
      <vt:lpstr>MCCB_C_800kVA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Hood, Andrew R.</dc:creator>
  <cp:lastModifiedBy>Hood, Andrew R.</cp:lastModifiedBy>
  <cp:lastPrinted>2016-11-07T15:29:41Z</cp:lastPrinted>
  <dcterms:created xsi:type="dcterms:W3CDTF">2016-06-02T14:50:36Z</dcterms:created>
  <dcterms:modified xsi:type="dcterms:W3CDTF">2017-07-13T15:44:28Z</dcterms:modified>
</cp:coreProperties>
</file>